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2_Veřejné zakázky\_Zakázky 2022\ZZVZ\Zámeček Střelice\02_Stavba\01_Vyhlášení\"/>
    </mc:Choice>
  </mc:AlternateContent>
  <workbookProtection workbookAlgorithmName="SHA-512" workbookHashValue="KIVMJhTAOsiEK85/9vX17cFfXnc23H8CBIyJ/WpTWfVWTmUXLK5edCWCQLMB/FBD56rZ+0uWPSUFWMyaMXbMwg==" workbookSaltValue="1deJ/0bnG2B9dvyqZvgudw==" workbookSpinCount="100000" lockStructure="1"/>
  <bookViews>
    <workbookView xWindow="-120" yWindow="-120" windowWidth="29040" windowHeight="16440" tabRatio="687" firstSheet="3" activeTab="5"/>
  </bookViews>
  <sheets>
    <sheet name="Pokyny pro vyplnění" sheetId="11" r:id="rId1"/>
    <sheet name="Stavba" sheetId="1" r:id="rId2"/>
    <sheet name="VzorPolozky" sheetId="10" state="hidden" r:id="rId3"/>
    <sheet name="02 10283_02-1 Pol" sheetId="12" r:id="rId4"/>
    <sheet name="02 10283_02-2 Pol" sheetId="13" r:id="rId5"/>
    <sheet name="02 10283_02-3 Pol" sheetId="14" r:id="rId6"/>
    <sheet name="02 10283_02-4 Pol" sheetId="15" r:id="rId7"/>
    <sheet name="02 10283_02-5 Pol" sheetId="16" r:id="rId8"/>
    <sheet name="02 10283_02-6 Pol" sheetId="17" r:id="rId9"/>
    <sheet name="02 10283_07 Pol" sheetId="18" r:id="rId10"/>
  </sheets>
  <externalReferences>
    <externalReference r:id="rId11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'02 10283_02-1 Pol'!$1:$7</definedName>
    <definedName name="_xlnm.Print_Titles" localSheetId="4">'02 10283_02-2 Pol'!$1:$7</definedName>
    <definedName name="_xlnm.Print_Titles" localSheetId="5">'02 10283_02-3 Pol'!$1:$7</definedName>
    <definedName name="_xlnm.Print_Titles" localSheetId="6">'02 10283_02-4 Pol'!$1:$7</definedName>
    <definedName name="_xlnm.Print_Titles" localSheetId="7">'02 10283_02-5 Pol'!$1:$7</definedName>
    <definedName name="_xlnm.Print_Titles" localSheetId="8">'02 10283_02-6 Pol'!$1:$7</definedName>
    <definedName name="_xlnm.Print_Titles" localSheetId="9">'02 10283_07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'02 10283_02-1 Pol'!$A$1:$X$131</definedName>
    <definedName name="_xlnm.Print_Area" localSheetId="4">'02 10283_02-2 Pol'!$A$1:$X$21</definedName>
    <definedName name="_xlnm.Print_Area" localSheetId="5">'02 10283_02-3 Pol'!$A$1:$X$21</definedName>
    <definedName name="_xlnm.Print_Area" localSheetId="6">'02 10283_02-4 Pol'!$A$1:$X$20</definedName>
    <definedName name="_xlnm.Print_Area" localSheetId="7">'02 10283_02-5 Pol'!$A$1:$X$21</definedName>
    <definedName name="_xlnm.Print_Area" localSheetId="8">'02 10283_02-6 Pol'!$A$1:$X$23</definedName>
    <definedName name="_xlnm.Print_Area" localSheetId="9">'02 10283_07 Pol'!$A$1:$X$21</definedName>
    <definedName name="_xlnm.Print_Area" localSheetId="1">Stavba!$A$1:$J$69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7" i="14" l="1"/>
  <c r="BE62" i="15" l="1"/>
  <c r="BD62" i="15"/>
  <c r="BC62" i="15"/>
  <c r="BB62" i="15"/>
  <c r="BA62" i="15"/>
  <c r="BA72" i="15"/>
  <c r="BB72" i="15"/>
  <c r="BC72" i="15"/>
  <c r="BD72" i="15"/>
  <c r="BE72" i="15"/>
  <c r="BA68" i="15"/>
  <c r="BB68" i="15"/>
  <c r="BC68" i="15"/>
  <c r="BD68" i="15"/>
  <c r="BE68" i="15"/>
  <c r="G67" i="15"/>
  <c r="G66" i="15"/>
  <c r="G65" i="15"/>
  <c r="G64" i="15"/>
  <c r="G11" i="15"/>
  <c r="G12" i="15"/>
  <c r="G13" i="15"/>
  <c r="G14" i="15"/>
  <c r="BA15" i="15"/>
  <c r="BB15" i="15"/>
  <c r="BC15" i="15"/>
  <c r="BD15" i="15"/>
  <c r="BE15" i="15"/>
  <c r="BE76" i="15"/>
  <c r="BD76" i="15"/>
  <c r="BC76" i="15"/>
  <c r="BB76" i="15"/>
  <c r="BA76" i="15"/>
  <c r="G75" i="15"/>
  <c r="G74" i="15"/>
  <c r="G71" i="15"/>
  <c r="G70" i="15"/>
  <c r="BE69" i="15"/>
  <c r="BD69" i="15"/>
  <c r="BC69" i="15"/>
  <c r="BB69" i="15"/>
  <c r="BA69" i="15"/>
  <c r="G61" i="15"/>
  <c r="G60" i="15"/>
  <c r="G59" i="15"/>
  <c r="G58" i="15"/>
  <c r="G57" i="15"/>
  <c r="G56" i="15"/>
  <c r="G55" i="15"/>
  <c r="G54" i="15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BE36" i="15"/>
  <c r="BD36" i="15"/>
  <c r="BC36" i="15"/>
  <c r="BB36" i="15"/>
  <c r="BA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72" i="15" l="1"/>
  <c r="G68" i="15"/>
  <c r="G78" i="15" s="1"/>
  <c r="G36" i="15"/>
  <c r="G62" i="15"/>
  <c r="BA78" i="15"/>
  <c r="BC78" i="15"/>
  <c r="BD78" i="15"/>
  <c r="G15" i="15"/>
  <c r="BB78" i="15"/>
  <c r="BE78" i="15"/>
  <c r="G76" i="15"/>
  <c r="I65" i="1" l="1"/>
  <c r="G90" i="14" l="1"/>
  <c r="G89" i="14"/>
  <c r="G37" i="14"/>
  <c r="G77" i="14"/>
  <c r="G103" i="14"/>
  <c r="G96" i="14"/>
  <c r="BA61" i="14" l="1"/>
  <c r="BB61" i="14"/>
  <c r="BC61" i="14"/>
  <c r="BD61" i="14"/>
  <c r="BE61" i="14"/>
  <c r="G65" i="14"/>
  <c r="G64" i="14"/>
  <c r="G78" i="14"/>
  <c r="G79" i="14"/>
  <c r="G80" i="14"/>
  <c r="G81" i="14"/>
  <c r="G82" i="14"/>
  <c r="G83" i="14"/>
  <c r="G84" i="14"/>
  <c r="G34" i="14"/>
  <c r="G33" i="14"/>
  <c r="G32" i="14"/>
  <c r="G31" i="14"/>
  <c r="BE118" i="14" l="1"/>
  <c r="BD118" i="14"/>
  <c r="BC118" i="14"/>
  <c r="BB118" i="14"/>
  <c r="BA118" i="14"/>
  <c r="G117" i="14"/>
  <c r="G116" i="14"/>
  <c r="BE114" i="14"/>
  <c r="BD114" i="14"/>
  <c r="BC114" i="14"/>
  <c r="BB114" i="14"/>
  <c r="BA114" i="14"/>
  <c r="G113" i="14"/>
  <c r="BE112" i="14"/>
  <c r="BD112" i="14"/>
  <c r="BC112" i="14"/>
  <c r="BB112" i="14"/>
  <c r="BA112" i="14"/>
  <c r="BE110" i="14"/>
  <c r="BD110" i="14"/>
  <c r="BC110" i="14"/>
  <c r="BB110" i="14"/>
  <c r="BA110" i="14"/>
  <c r="G109" i="14"/>
  <c r="G108" i="14"/>
  <c r="G107" i="14"/>
  <c r="G106" i="14"/>
  <c r="G105" i="14"/>
  <c r="G104" i="14"/>
  <c r="G102" i="14"/>
  <c r="G101" i="14"/>
  <c r="G100" i="14"/>
  <c r="G99" i="14"/>
  <c r="G98" i="14"/>
  <c r="G97" i="14"/>
  <c r="G95" i="14"/>
  <c r="G94" i="14"/>
  <c r="G93" i="14"/>
  <c r="G92" i="14"/>
  <c r="G91" i="14"/>
  <c r="G88" i="14"/>
  <c r="G87" i="14"/>
  <c r="G86" i="14"/>
  <c r="G85" i="14"/>
  <c r="G76" i="14"/>
  <c r="G75" i="14"/>
  <c r="BE74" i="14"/>
  <c r="BD74" i="14"/>
  <c r="BC74" i="14"/>
  <c r="BB74" i="14"/>
  <c r="BA74" i="14"/>
  <c r="BE72" i="14"/>
  <c r="BD72" i="14"/>
  <c r="BC72" i="14"/>
  <c r="BB72" i="14"/>
  <c r="BA72" i="14"/>
  <c r="G71" i="14"/>
  <c r="G72" i="14" s="1"/>
  <c r="BE70" i="14"/>
  <c r="BD70" i="14"/>
  <c r="BC70" i="14"/>
  <c r="BB70" i="14"/>
  <c r="BA70" i="14"/>
  <c r="BE68" i="14"/>
  <c r="BD68" i="14"/>
  <c r="BC68" i="14"/>
  <c r="BB68" i="14"/>
  <c r="BA68" i="14"/>
  <c r="G66" i="14"/>
  <c r="G63" i="14"/>
  <c r="BE59" i="14"/>
  <c r="BD59" i="14"/>
  <c r="BC59" i="14"/>
  <c r="BB59" i="14"/>
  <c r="BA59" i="14"/>
  <c r="G58" i="14"/>
  <c r="G57" i="14"/>
  <c r="G56" i="14"/>
  <c r="G55" i="14"/>
  <c r="G54" i="14"/>
  <c r="G53" i="14"/>
  <c r="G52" i="14"/>
  <c r="G62" i="14"/>
  <c r="G51" i="14"/>
  <c r="G50" i="14"/>
  <c r="G49" i="14"/>
  <c r="G48" i="14"/>
  <c r="G47" i="14"/>
  <c r="G46" i="14"/>
  <c r="G45" i="14"/>
  <c r="G44" i="14"/>
  <c r="G43" i="14"/>
  <c r="G42" i="14"/>
  <c r="G41" i="14"/>
  <c r="G40" i="14"/>
  <c r="G39" i="14"/>
  <c r="G38" i="14"/>
  <c r="G36" i="14"/>
  <c r="G35" i="14"/>
  <c r="G30" i="14"/>
  <c r="G29" i="14"/>
  <c r="G28" i="14"/>
  <c r="G27" i="14"/>
  <c r="G26" i="14"/>
  <c r="BE25" i="14"/>
  <c r="BD25" i="14"/>
  <c r="BC25" i="14"/>
  <c r="BB25" i="14"/>
  <c r="BA25" i="14"/>
  <c r="BE24" i="14"/>
  <c r="BD24" i="14"/>
  <c r="BC24" i="14"/>
  <c r="BB24" i="14"/>
  <c r="BA24" i="14"/>
  <c r="BE22" i="14"/>
  <c r="BD22" i="14"/>
  <c r="BC22" i="14"/>
  <c r="BB22" i="14"/>
  <c r="BA22" i="14"/>
  <c r="G21" i="14"/>
  <c r="G20" i="14"/>
  <c r="G19" i="14"/>
  <c r="G18" i="14"/>
  <c r="G17" i="14"/>
  <c r="G16" i="14"/>
  <c r="G15" i="14"/>
  <c r="G14" i="14"/>
  <c r="G13" i="14"/>
  <c r="G12" i="14"/>
  <c r="G11" i="14"/>
  <c r="BE10" i="14"/>
  <c r="BE120" i="14" s="1"/>
  <c r="BD10" i="14"/>
  <c r="BD120" i="14" s="1"/>
  <c r="BC10" i="14"/>
  <c r="BC120" i="14" s="1"/>
  <c r="BB10" i="14"/>
  <c r="BB120" i="14" s="1"/>
  <c r="BA10" i="14"/>
  <c r="BA120" i="14" s="1"/>
  <c r="G118" i="14" l="1"/>
  <c r="G59" i="14"/>
  <c r="G68" i="14"/>
  <c r="G110" i="14"/>
  <c r="G114" i="14"/>
  <c r="G22" i="14"/>
  <c r="G9" i="18"/>
  <c r="M9" i="18" s="1"/>
  <c r="M8" i="18" s="1"/>
  <c r="I9" i="18"/>
  <c r="I8" i="18" s="1"/>
  <c r="K9" i="18"/>
  <c r="K8" i="18" s="1"/>
  <c r="O9" i="18"/>
  <c r="O8" i="18" s="1"/>
  <c r="Q9" i="18"/>
  <c r="Q8" i="18" s="1"/>
  <c r="V9" i="18"/>
  <c r="V8" i="18" s="1"/>
  <c r="AE11" i="18"/>
  <c r="F47" i="1" s="1"/>
  <c r="G8" i="17"/>
  <c r="G13" i="17" s="1"/>
  <c r="G9" i="17"/>
  <c r="M9" i="17" s="1"/>
  <c r="I9" i="17"/>
  <c r="K9" i="17"/>
  <c r="O9" i="17"/>
  <c r="Q9" i="17"/>
  <c r="V9" i="17"/>
  <c r="G10" i="17"/>
  <c r="M10" i="17" s="1"/>
  <c r="I10" i="17"/>
  <c r="K10" i="17"/>
  <c r="O10" i="17"/>
  <c r="Q10" i="17"/>
  <c r="V10" i="17"/>
  <c r="G11" i="17"/>
  <c r="M11" i="17" s="1"/>
  <c r="I11" i="17"/>
  <c r="K11" i="17"/>
  <c r="O11" i="17"/>
  <c r="Q11" i="17"/>
  <c r="V11" i="17"/>
  <c r="AE13" i="17"/>
  <c r="G9" i="16"/>
  <c r="M9" i="16" s="1"/>
  <c r="M8" i="16" s="1"/>
  <c r="I9" i="16"/>
  <c r="I8" i="16" s="1"/>
  <c r="K9" i="16"/>
  <c r="K8" i="16" s="1"/>
  <c r="O9" i="16"/>
  <c r="O8" i="16" s="1"/>
  <c r="Q9" i="16"/>
  <c r="Q8" i="16" s="1"/>
  <c r="V9" i="16"/>
  <c r="V8" i="16" s="1"/>
  <c r="AE11" i="16"/>
  <c r="F45" i="1" s="1"/>
  <c r="AF11" i="16"/>
  <c r="G45" i="1" s="1"/>
  <c r="F44" i="1"/>
  <c r="G9" i="13"/>
  <c r="G8" i="13" s="1"/>
  <c r="I59" i="1" s="1"/>
  <c r="I9" i="13"/>
  <c r="I8" i="13" s="1"/>
  <c r="K9" i="13"/>
  <c r="K8" i="13" s="1"/>
  <c r="O9" i="13"/>
  <c r="O8" i="13" s="1"/>
  <c r="Q9" i="13"/>
  <c r="Q8" i="13" s="1"/>
  <c r="V9" i="13"/>
  <c r="V8" i="13" s="1"/>
  <c r="AE11" i="13"/>
  <c r="G9" i="12"/>
  <c r="I9" i="12"/>
  <c r="K9" i="12"/>
  <c r="O9" i="12"/>
  <c r="Q9" i="12"/>
  <c r="V9" i="12"/>
  <c r="G10" i="12"/>
  <c r="M10" i="12" s="1"/>
  <c r="I10" i="12"/>
  <c r="K10" i="12"/>
  <c r="O10" i="12"/>
  <c r="Q10" i="12"/>
  <c r="V10" i="12"/>
  <c r="G12" i="12"/>
  <c r="M12" i="12" s="1"/>
  <c r="I12" i="12"/>
  <c r="K12" i="12"/>
  <c r="O12" i="12"/>
  <c r="Q12" i="12"/>
  <c r="V12" i="12"/>
  <c r="G15" i="12"/>
  <c r="I15" i="12"/>
  <c r="K15" i="12"/>
  <c r="M15" i="12"/>
  <c r="O15" i="12"/>
  <c r="Q15" i="12"/>
  <c r="V15" i="12"/>
  <c r="G16" i="12"/>
  <c r="M16" i="12" s="1"/>
  <c r="I16" i="12"/>
  <c r="K16" i="12"/>
  <c r="O16" i="12"/>
  <c r="Q16" i="12"/>
  <c r="V16" i="12"/>
  <c r="G17" i="12"/>
  <c r="M17" i="12" s="1"/>
  <c r="I17" i="12"/>
  <c r="K17" i="12"/>
  <c r="O17" i="12"/>
  <c r="Q17" i="12"/>
  <c r="V17" i="12"/>
  <c r="G18" i="12"/>
  <c r="M18" i="12" s="1"/>
  <c r="I18" i="12"/>
  <c r="K18" i="12"/>
  <c r="O18" i="12"/>
  <c r="Q18" i="12"/>
  <c r="V18" i="12"/>
  <c r="G20" i="12"/>
  <c r="M20" i="12" s="1"/>
  <c r="I20" i="12"/>
  <c r="I19" i="12" s="1"/>
  <c r="K20" i="12"/>
  <c r="O20" i="12"/>
  <c r="Q20" i="12"/>
  <c r="V20" i="12"/>
  <c r="G21" i="12"/>
  <c r="M21" i="12" s="1"/>
  <c r="I21" i="12"/>
  <c r="K21" i="12"/>
  <c r="O21" i="12"/>
  <c r="Q21" i="12"/>
  <c r="V21" i="12"/>
  <c r="G22" i="12"/>
  <c r="I22" i="12"/>
  <c r="K22" i="12"/>
  <c r="M22" i="12"/>
  <c r="O22" i="12"/>
  <c r="Q22" i="12"/>
  <c r="V22" i="12"/>
  <c r="G23" i="12"/>
  <c r="M23" i="12" s="1"/>
  <c r="I23" i="12"/>
  <c r="K23" i="12"/>
  <c r="O23" i="12"/>
  <c r="Q23" i="12"/>
  <c r="V23" i="12"/>
  <c r="G24" i="12"/>
  <c r="M24" i="12" s="1"/>
  <c r="I24" i="12"/>
  <c r="K24" i="12"/>
  <c r="O24" i="12"/>
  <c r="Q24" i="12"/>
  <c r="V24" i="12"/>
  <c r="G26" i="12"/>
  <c r="M26" i="12" s="1"/>
  <c r="I26" i="12"/>
  <c r="K26" i="12"/>
  <c r="O26" i="12"/>
  <c r="Q26" i="12"/>
  <c r="V26" i="12"/>
  <c r="G27" i="12"/>
  <c r="I27" i="12"/>
  <c r="K27" i="12"/>
  <c r="O27" i="12"/>
  <c r="Q27" i="12"/>
  <c r="V27" i="12"/>
  <c r="G30" i="12"/>
  <c r="M30" i="12" s="1"/>
  <c r="I30" i="12"/>
  <c r="K30" i="12"/>
  <c r="O30" i="12"/>
  <c r="Q30" i="12"/>
  <c r="V30" i="12"/>
  <c r="G32" i="12"/>
  <c r="M32" i="12" s="1"/>
  <c r="I32" i="12"/>
  <c r="K32" i="12"/>
  <c r="O32" i="12"/>
  <c r="Q32" i="12"/>
  <c r="V32" i="12"/>
  <c r="G33" i="12"/>
  <c r="M33" i="12" s="1"/>
  <c r="I33" i="12"/>
  <c r="K33" i="12"/>
  <c r="O33" i="12"/>
  <c r="Q33" i="12"/>
  <c r="V33" i="12"/>
  <c r="G36" i="12"/>
  <c r="M36" i="12" s="1"/>
  <c r="I36" i="12"/>
  <c r="K36" i="12"/>
  <c r="O36" i="12"/>
  <c r="Q36" i="12"/>
  <c r="V36" i="12"/>
  <c r="G38" i="12"/>
  <c r="M38" i="12" s="1"/>
  <c r="I38" i="12"/>
  <c r="K38" i="12"/>
  <c r="O38" i="12"/>
  <c r="Q38" i="12"/>
  <c r="V38" i="12"/>
  <c r="G39" i="12"/>
  <c r="M39" i="12" s="1"/>
  <c r="I39" i="12"/>
  <c r="K39" i="12"/>
  <c r="O39" i="12"/>
  <c r="Q39" i="12"/>
  <c r="V39" i="12"/>
  <c r="G42" i="12"/>
  <c r="M42" i="12" s="1"/>
  <c r="I42" i="12"/>
  <c r="K42" i="12"/>
  <c r="O42" i="12"/>
  <c r="Q42" i="12"/>
  <c r="V42" i="12"/>
  <c r="G45" i="12"/>
  <c r="M45" i="12" s="1"/>
  <c r="I45" i="12"/>
  <c r="K45" i="12"/>
  <c r="O45" i="12"/>
  <c r="Q45" i="12"/>
  <c r="V45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I50" i="12"/>
  <c r="K50" i="12"/>
  <c r="M50" i="12"/>
  <c r="O50" i="12"/>
  <c r="Q50" i="12"/>
  <c r="V50" i="12"/>
  <c r="G51" i="12"/>
  <c r="M51" i="12" s="1"/>
  <c r="I51" i="12"/>
  <c r="K51" i="12"/>
  <c r="O51" i="12"/>
  <c r="Q51" i="12"/>
  <c r="V51" i="12"/>
  <c r="G52" i="12"/>
  <c r="M52" i="12" s="1"/>
  <c r="I52" i="12"/>
  <c r="K52" i="12"/>
  <c r="O52" i="12"/>
  <c r="Q52" i="12"/>
  <c r="V52" i="12"/>
  <c r="G53" i="12"/>
  <c r="M53" i="12" s="1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K55" i="12"/>
  <c r="G56" i="12"/>
  <c r="M56" i="12" s="1"/>
  <c r="M55" i="12" s="1"/>
  <c r="I56" i="12"/>
  <c r="I55" i="12" s="1"/>
  <c r="K56" i="12"/>
  <c r="O56" i="12"/>
  <c r="O55" i="12" s="1"/>
  <c r="Q56" i="12"/>
  <c r="Q55" i="12" s="1"/>
  <c r="V56" i="12"/>
  <c r="V55" i="12" s="1"/>
  <c r="G58" i="12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4" i="12"/>
  <c r="M64" i="12" s="1"/>
  <c r="I64" i="12"/>
  <c r="K64" i="12"/>
  <c r="O64" i="12"/>
  <c r="Q64" i="12"/>
  <c r="V64" i="12"/>
  <c r="G65" i="12"/>
  <c r="M65" i="12" s="1"/>
  <c r="I65" i="12"/>
  <c r="K65" i="12"/>
  <c r="K57" i="12" s="1"/>
  <c r="O65" i="12"/>
  <c r="Q65" i="12"/>
  <c r="V65" i="12"/>
  <c r="G66" i="12"/>
  <c r="M66" i="12" s="1"/>
  <c r="I66" i="12"/>
  <c r="K66" i="12"/>
  <c r="O66" i="12"/>
  <c r="Q66" i="12"/>
  <c r="V66" i="12"/>
  <c r="G67" i="12"/>
  <c r="M67" i="12" s="1"/>
  <c r="I67" i="12"/>
  <c r="K67" i="12"/>
  <c r="O67" i="12"/>
  <c r="Q67" i="12"/>
  <c r="V67" i="12"/>
  <c r="G69" i="12"/>
  <c r="M69" i="12" s="1"/>
  <c r="I69" i="12"/>
  <c r="K69" i="12"/>
  <c r="O69" i="12"/>
  <c r="Q69" i="12"/>
  <c r="V69" i="12"/>
  <c r="V68" i="12" s="1"/>
  <c r="G71" i="12"/>
  <c r="M71" i="12" s="1"/>
  <c r="I71" i="12"/>
  <c r="K71" i="12"/>
  <c r="O71" i="12"/>
  <c r="Q71" i="12"/>
  <c r="V71" i="12"/>
  <c r="G72" i="12"/>
  <c r="I72" i="12"/>
  <c r="K72" i="12"/>
  <c r="O72" i="12"/>
  <c r="Q72" i="12"/>
  <c r="V72" i="12"/>
  <c r="G74" i="12"/>
  <c r="M74" i="12" s="1"/>
  <c r="I74" i="12"/>
  <c r="K74" i="12"/>
  <c r="O74" i="12"/>
  <c r="Q74" i="12"/>
  <c r="V74" i="12"/>
  <c r="G77" i="12"/>
  <c r="M77" i="12" s="1"/>
  <c r="I77" i="12"/>
  <c r="K77" i="12"/>
  <c r="O77" i="12"/>
  <c r="Q77" i="12"/>
  <c r="V77" i="12"/>
  <c r="G80" i="12"/>
  <c r="M80" i="12" s="1"/>
  <c r="I80" i="12"/>
  <c r="K80" i="12"/>
  <c r="O80" i="12"/>
  <c r="Q80" i="12"/>
  <c r="V80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6" i="12"/>
  <c r="M86" i="12" s="1"/>
  <c r="I86" i="12"/>
  <c r="K86" i="12"/>
  <c r="O86" i="12"/>
  <c r="Q86" i="12"/>
  <c r="V86" i="12"/>
  <c r="G88" i="12"/>
  <c r="I88" i="12"/>
  <c r="K88" i="12"/>
  <c r="O88" i="12"/>
  <c r="Q88" i="12"/>
  <c r="V88" i="12"/>
  <c r="G89" i="12"/>
  <c r="M89" i="12" s="1"/>
  <c r="I89" i="12"/>
  <c r="K89" i="12"/>
  <c r="O89" i="12"/>
  <c r="O85" i="12" s="1"/>
  <c r="Q89" i="12"/>
  <c r="V89" i="12"/>
  <c r="G90" i="12"/>
  <c r="M90" i="12" s="1"/>
  <c r="I90" i="12"/>
  <c r="K90" i="12"/>
  <c r="O90" i="12"/>
  <c r="Q90" i="12"/>
  <c r="V90" i="12"/>
  <c r="V85" i="12" s="1"/>
  <c r="G91" i="12"/>
  <c r="M91" i="12" s="1"/>
  <c r="I91" i="12"/>
  <c r="K91" i="12"/>
  <c r="O91" i="12"/>
  <c r="Q91" i="12"/>
  <c r="V91" i="12"/>
  <c r="I93" i="12"/>
  <c r="K93" i="12"/>
  <c r="G94" i="12"/>
  <c r="M94" i="12" s="1"/>
  <c r="I94" i="12"/>
  <c r="K94" i="12"/>
  <c r="O94" i="12"/>
  <c r="O93" i="12" s="1"/>
  <c r="Q94" i="12"/>
  <c r="Q93" i="12" s="1"/>
  <c r="V94" i="12"/>
  <c r="G96" i="12"/>
  <c r="M96" i="12" s="1"/>
  <c r="I96" i="12"/>
  <c r="K96" i="12"/>
  <c r="O96" i="12"/>
  <c r="Q96" i="12"/>
  <c r="V96" i="12"/>
  <c r="G100" i="12"/>
  <c r="M100" i="12" s="1"/>
  <c r="I100" i="12"/>
  <c r="K100" i="12"/>
  <c r="O100" i="12"/>
  <c r="Q100" i="12"/>
  <c r="V100" i="12"/>
  <c r="G105" i="12"/>
  <c r="M105" i="12" s="1"/>
  <c r="I105" i="12"/>
  <c r="K105" i="12"/>
  <c r="O105" i="12"/>
  <c r="Q105" i="12"/>
  <c r="V105" i="12"/>
  <c r="G106" i="12"/>
  <c r="M106" i="12" s="1"/>
  <c r="I106" i="12"/>
  <c r="K106" i="12"/>
  <c r="K104" i="12" s="1"/>
  <c r="O106" i="12"/>
  <c r="Q106" i="12"/>
  <c r="V106" i="12"/>
  <c r="G107" i="12"/>
  <c r="M107" i="12" s="1"/>
  <c r="I107" i="12"/>
  <c r="K107" i="12"/>
  <c r="O107" i="12"/>
  <c r="Q107" i="12"/>
  <c r="V107" i="12"/>
  <c r="G108" i="12"/>
  <c r="M108" i="12" s="1"/>
  <c r="I108" i="12"/>
  <c r="K108" i="12"/>
  <c r="O108" i="12"/>
  <c r="Q108" i="12"/>
  <c r="V108" i="12"/>
  <c r="G109" i="12"/>
  <c r="M109" i="12" s="1"/>
  <c r="I109" i="12"/>
  <c r="K109" i="12"/>
  <c r="O109" i="12"/>
  <c r="Q109" i="12"/>
  <c r="V109" i="12"/>
  <c r="G110" i="12"/>
  <c r="M110" i="12" s="1"/>
  <c r="I110" i="12"/>
  <c r="K110" i="12"/>
  <c r="O110" i="12"/>
  <c r="Q110" i="12"/>
  <c r="V110" i="12"/>
  <c r="G112" i="12"/>
  <c r="G111" i="12" s="1"/>
  <c r="I67" i="1" s="1"/>
  <c r="I19" i="1" s="1"/>
  <c r="I112" i="12"/>
  <c r="K112" i="12"/>
  <c r="O112" i="12"/>
  <c r="Q112" i="12"/>
  <c r="V112" i="12"/>
  <c r="G113" i="12"/>
  <c r="M113" i="12" s="1"/>
  <c r="I113" i="12"/>
  <c r="K113" i="12"/>
  <c r="O113" i="12"/>
  <c r="Q113" i="12"/>
  <c r="V113" i="12"/>
  <c r="G114" i="12"/>
  <c r="M114" i="12" s="1"/>
  <c r="I114" i="12"/>
  <c r="K114" i="12"/>
  <c r="O114" i="12"/>
  <c r="Q114" i="12"/>
  <c r="V114" i="12"/>
  <c r="G115" i="12"/>
  <c r="M115" i="12" s="1"/>
  <c r="I115" i="12"/>
  <c r="K115" i="12"/>
  <c r="O115" i="12"/>
  <c r="Q115" i="12"/>
  <c r="V115" i="12"/>
  <c r="G116" i="12"/>
  <c r="M116" i="12" s="1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AE121" i="12"/>
  <c r="J28" i="1"/>
  <c r="J26" i="1"/>
  <c r="G38" i="1"/>
  <c r="F38" i="1"/>
  <c r="J23" i="1"/>
  <c r="J24" i="1"/>
  <c r="J25" i="1"/>
  <c r="J27" i="1"/>
  <c r="E24" i="1"/>
  <c r="E26" i="1"/>
  <c r="G120" i="14" l="1"/>
  <c r="G123" i="14" s="1"/>
  <c r="G19" i="12"/>
  <c r="I56" i="1" s="1"/>
  <c r="G104" i="12"/>
  <c r="I66" i="1" s="1"/>
  <c r="M93" i="12"/>
  <c r="K111" i="12"/>
  <c r="K85" i="12"/>
  <c r="I104" i="12"/>
  <c r="I85" i="12"/>
  <c r="I57" i="12"/>
  <c r="I25" i="12"/>
  <c r="K19" i="12"/>
  <c r="I8" i="12"/>
  <c r="G57" i="12"/>
  <c r="I60" i="1" s="1"/>
  <c r="G8" i="12"/>
  <c r="Q104" i="12"/>
  <c r="G68" i="12"/>
  <c r="I61" i="1" s="1"/>
  <c r="G55" i="12"/>
  <c r="I58" i="1" s="1"/>
  <c r="M19" i="12"/>
  <c r="Q8" i="12"/>
  <c r="I111" i="12"/>
  <c r="V93" i="12"/>
  <c r="G85" i="12"/>
  <c r="I62" i="1" s="1"/>
  <c r="Q19" i="12"/>
  <c r="M104" i="12"/>
  <c r="G25" i="12"/>
  <c r="O111" i="12"/>
  <c r="V104" i="12"/>
  <c r="K68" i="12"/>
  <c r="Q57" i="12"/>
  <c r="V8" i="12"/>
  <c r="AF121" i="12"/>
  <c r="F41" i="1" s="1"/>
  <c r="H41" i="1" s="1"/>
  <c r="Q111" i="12"/>
  <c r="V111" i="12"/>
  <c r="Q68" i="12"/>
  <c r="V19" i="12"/>
  <c r="H45" i="1"/>
  <c r="I45" i="1" s="1"/>
  <c r="O68" i="12"/>
  <c r="V57" i="12"/>
  <c r="Q85" i="12"/>
  <c r="O104" i="12"/>
  <c r="I68" i="12"/>
  <c r="O57" i="12"/>
  <c r="M58" i="12"/>
  <c r="V25" i="12"/>
  <c r="O25" i="12"/>
  <c r="O8" i="12"/>
  <c r="G93" i="12"/>
  <c r="I63" i="1" s="1"/>
  <c r="Q25" i="12"/>
  <c r="K25" i="12"/>
  <c r="O19" i="12"/>
  <c r="K8" i="12"/>
  <c r="AF11" i="13"/>
  <c r="G11" i="13"/>
  <c r="H44" i="1"/>
  <c r="K8" i="17"/>
  <c r="I8" i="17"/>
  <c r="M8" i="17"/>
  <c r="V8" i="17"/>
  <c r="Q8" i="17"/>
  <c r="O8" i="17"/>
  <c r="AF13" i="17"/>
  <c r="AF11" i="18"/>
  <c r="G47" i="1" s="1"/>
  <c r="H47" i="1" s="1"/>
  <c r="I47" i="1" s="1"/>
  <c r="G8" i="18"/>
  <c r="F39" i="1"/>
  <c r="G8" i="16"/>
  <c r="G11" i="16" s="1"/>
  <c r="M9" i="13"/>
  <c r="M8" i="13" s="1"/>
  <c r="M57" i="12"/>
  <c r="M112" i="12"/>
  <c r="M111" i="12" s="1"/>
  <c r="M88" i="12"/>
  <c r="M85" i="12" s="1"/>
  <c r="M72" i="12"/>
  <c r="M68" i="12" s="1"/>
  <c r="M27" i="12"/>
  <c r="M25" i="12" s="1"/>
  <c r="M9" i="12"/>
  <c r="M8" i="12" s="1"/>
  <c r="G122" i="14" l="1"/>
  <c r="F43" i="1"/>
  <c r="H43" i="1" s="1"/>
  <c r="I43" i="1" s="1"/>
  <c r="I64" i="1"/>
  <c r="I18" i="1" s="1"/>
  <c r="I17" i="1"/>
  <c r="I41" i="1"/>
  <c r="F46" i="1"/>
  <c r="H46" i="1" s="1"/>
  <c r="F42" i="1"/>
  <c r="H42" i="1" s="1"/>
  <c r="I42" i="1" s="1"/>
  <c r="I55" i="1"/>
  <c r="G121" i="12"/>
  <c r="G48" i="1"/>
  <c r="G40" i="1"/>
  <c r="I44" i="1"/>
  <c r="G39" i="1"/>
  <c r="I68" i="1"/>
  <c r="I20" i="1" s="1"/>
  <c r="G11" i="18"/>
  <c r="I57" i="1"/>
  <c r="I46" i="1" l="1"/>
  <c r="I48" i="1" s="1"/>
  <c r="H48" i="1"/>
  <c r="G25" i="1"/>
  <c r="A25" i="1" s="1"/>
  <c r="A26" i="1" s="1"/>
  <c r="G26" i="1" s="1"/>
  <c r="F48" i="1"/>
  <c r="G28" i="1" s="1"/>
  <c r="F40" i="1"/>
  <c r="H40" i="1"/>
  <c r="H39" i="1"/>
  <c r="I39" i="1" s="1"/>
  <c r="I16" i="1"/>
  <c r="I21" i="1" s="1"/>
  <c r="I69" i="1"/>
  <c r="I40" i="1" l="1"/>
  <c r="J40" i="1" s="1"/>
  <c r="G23" i="1"/>
  <c r="A23" i="1" s="1"/>
  <c r="A24" i="1" s="1"/>
  <c r="G24" i="1" s="1"/>
  <c r="A27" i="1" s="1"/>
  <c r="A29" i="1" s="1"/>
  <c r="G29" i="1" s="1"/>
  <c r="G27" i="1" s="1"/>
  <c r="J68" i="1"/>
  <c r="J58" i="1"/>
  <c r="J66" i="1"/>
  <c r="J60" i="1"/>
  <c r="J62" i="1"/>
  <c r="J63" i="1"/>
  <c r="J61" i="1"/>
  <c r="J55" i="1"/>
  <c r="J64" i="1"/>
  <c r="J56" i="1"/>
  <c r="J65" i="1"/>
  <c r="J59" i="1"/>
  <c r="J67" i="1"/>
  <c r="J57" i="1"/>
  <c r="J46" i="1"/>
  <c r="J42" i="1"/>
  <c r="J41" i="1"/>
  <c r="J43" i="1"/>
  <c r="J45" i="1"/>
  <c r="J47" i="1"/>
  <c r="J39" i="1"/>
  <c r="J44" i="1"/>
  <c r="J48" i="1" l="1"/>
  <c r="J69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guziu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<sst xmlns="http://schemas.openxmlformats.org/spreadsheetml/2006/main" count="1554" uniqueCount="585">
  <si>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</si>
  <si>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</si>
  <si>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</si>
  <si>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</si>
  <si>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</si>
  <si>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</si>
  <si>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</si>
  <si>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</si>
  <si>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</si>
  <si>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</si>
  <si>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</si>
  <si>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</si>
  <si>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</si>
  <si>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</si>
  <si>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</si>
  <si>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</si>
  <si>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</si>
  <si>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</si>
  <si>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</si>
  <si>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</si>
  <si>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</si>
  <si>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</si>
  <si>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</si>
  <si>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</si>
  <si>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</si>
  <si>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</si>
  <si>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</si>
  <si>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</si>
  <si>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</si>
  <si>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</si>
  <si>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</si>
  <si>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</si>
  <si>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</si>
  <si>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</si>
  <si>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</si>
  <si>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</si>
  <si>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</si>
  <si>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</si>
  <si>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</si>
  <si>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</si>
  <si>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</si>
  <si>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</si>
  <si>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</si>
  <si>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10283</t>
  </si>
  <si>
    <t>Zámeček Střelice,humanizace interiéru soc.zařízení</t>
  </si>
  <si>
    <t>Stavba</t>
  </si>
  <si>
    <t>02</t>
  </si>
  <si>
    <t>Objekt B</t>
  </si>
  <si>
    <t>10283/02-1</t>
  </si>
  <si>
    <t>Architektonicko-stavební řešení 2.NP</t>
  </si>
  <si>
    <t>10283/02-2</t>
  </si>
  <si>
    <t>Zdravotně technická instalace</t>
  </si>
  <si>
    <t>10283/02-3</t>
  </si>
  <si>
    <t>Silnoproudá elektrotechnika</t>
  </si>
  <si>
    <t>10283/02-4</t>
  </si>
  <si>
    <t>Slaboproudá zařízení</t>
  </si>
  <si>
    <t>10283/02-5</t>
  </si>
  <si>
    <t>Interiérové vybavení</t>
  </si>
  <si>
    <t>10283/02-6</t>
  </si>
  <si>
    <t>10283/07</t>
  </si>
  <si>
    <t>Prováděcí projekt částí D1.4.1-6-7</t>
  </si>
  <si>
    <t>Celkem za stavbu</t>
  </si>
  <si>
    <t>CZK</t>
  </si>
  <si>
    <t>Rekapitulace dílů</t>
  </si>
  <si>
    <t>Typ dílu</t>
  </si>
  <si>
    <t>3</t>
  </si>
  <si>
    <t>Svislé a kompletní konstrukce</t>
  </si>
  <si>
    <t>6</t>
  </si>
  <si>
    <t>Úpravy povrchu,podlahy</t>
  </si>
  <si>
    <t>9</t>
  </si>
  <si>
    <t>Ostatní konstrukce, bourání</t>
  </si>
  <si>
    <t>99</t>
  </si>
  <si>
    <t>Staveništní přesun hmot</t>
  </si>
  <si>
    <t>720</t>
  </si>
  <si>
    <t>Zdravotechnická instalace</t>
  </si>
  <si>
    <t>766</t>
  </si>
  <si>
    <t>Konstrukce truhlářské</t>
  </si>
  <si>
    <t>776</t>
  </si>
  <si>
    <t>Podlahy povlakové</t>
  </si>
  <si>
    <t>781</t>
  </si>
  <si>
    <t>Obklady keramické</t>
  </si>
  <si>
    <t>784</t>
  </si>
  <si>
    <t>Malby</t>
  </si>
  <si>
    <t>M21</t>
  </si>
  <si>
    <t>Elektromontáže</t>
  </si>
  <si>
    <t>M22</t>
  </si>
  <si>
    <t>Montáž sdělovací a zabezp. techniky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</si>
  <si>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</si>
  <si>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</si>
  <si>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</si>
  <si>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</si>
  <si>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</si>
  <si>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</si>
  <si>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</si>
  <si>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</si>
  <si>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</si>
  <si>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</si>
  <si>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</si>
  <si>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</si>
  <si>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</si>
  <si>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</si>
  <si>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</si>
  <si>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</si>
  <si>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</si>
  <si>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</si>
  <si>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</si>
  <si>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</si>
  <si>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</si>
  <si>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</si>
  <si>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</si>
  <si>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</si>
  <si>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</si>
  <si>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</si>
  <si>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</si>
  <si>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</si>
  <si>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</si>
  <si>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</si>
  <si>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</si>
  <si>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</si>
  <si>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310237241R00</t>
  </si>
  <si>
    <t>Zazdívka otvorů pl. 0,25 m2 cihlami, tl. zdi 30 cm</t>
  </si>
  <si>
    <t>kus</t>
  </si>
  <si>
    <t>RTS 21/ I</t>
  </si>
  <si>
    <t>Práce</t>
  </si>
  <si>
    <t>POL1_0</t>
  </si>
  <si>
    <t>342261211RS1</t>
  </si>
  <si>
    <t>Příčka sádrokarton. ocel.kce, 2x oplášť. tl.100 mm desky standard tl. 12,5 mm, izol. minerál tl. 4 cm</t>
  </si>
  <si>
    <t>m2</t>
  </si>
  <si>
    <t>POL1_1</t>
  </si>
  <si>
    <t>1,2*2,1</t>
  </si>
  <si>
    <t>VV</t>
  </si>
  <si>
    <t>342261213RS1</t>
  </si>
  <si>
    <t>Příčka sádrokarton. ocel.kce, 2x oplášť. tl.150 mm desky standard tl. 12,5 mm, izol. minerál tl. 8 cm</t>
  </si>
  <si>
    <t>(2+2,7)*3,15-1,8-2,2</t>
  </si>
  <si>
    <t>(6,09+,74+3,035+1,26+1,895+1,115+2,28+3,69+1,26+1,69+1,26)*3,15-1,1*2*4</t>
  </si>
  <si>
    <t>342264051R00</t>
  </si>
  <si>
    <t>Podhled sádrokartonový na zavěšenou ocel. konstr. desky akustické tl. 12,5 mm, bez izolace, děrovaný</t>
  </si>
  <si>
    <t>30001t</t>
  </si>
  <si>
    <t>Akustický panel zavěšený 1000x1000 zelený, P1t - viz.technická specifikace PD</t>
  </si>
  <si>
    <t>ks</t>
  </si>
  <si>
    <t>Vlastní</t>
  </si>
  <si>
    <t>Indiv</t>
  </si>
  <si>
    <t>30002t</t>
  </si>
  <si>
    <t>Akustický panel zavěšený 1200x1200 zelený, P2t - viz.technická specifikace PD</t>
  </si>
  <si>
    <t>342264051RT5</t>
  </si>
  <si>
    <t>Podhled sádrokartonový na zavěšenou ocel. konstr. desky standard tl. 2x12,5 mm, bez izolace</t>
  </si>
  <si>
    <t>611421431R00</t>
  </si>
  <si>
    <t>Oprava váp.omítek stropů do 50% plochy - štukových</t>
  </si>
  <si>
    <t>612421331R00</t>
  </si>
  <si>
    <t>Oprava vápen.omítek stěn do 30 % pl. - štukových</t>
  </si>
  <si>
    <t>632411104R00</t>
  </si>
  <si>
    <t>Vyrovnávací stěrka samonivelační anhydritová směs</t>
  </si>
  <si>
    <t>60001</t>
  </si>
  <si>
    <t>Očištění povrchu podlah</t>
  </si>
  <si>
    <t>60002</t>
  </si>
  <si>
    <t>Sanace výtluků v podkladu</t>
  </si>
  <si>
    <t>941955001R00</t>
  </si>
  <si>
    <t>Lešení lehké pomocné, výška podlahy do 1,2 m</t>
  </si>
  <si>
    <t>962031125R00</t>
  </si>
  <si>
    <t>Bourání příček z cihel tl.140 mm</t>
  </si>
  <si>
    <t>(4,309+3,55+3,32)*3,15-1,6*2</t>
  </si>
  <si>
    <t>6,09*3,15*3</t>
  </si>
  <si>
    <t>967031132R00</t>
  </si>
  <si>
    <t>Přisekání rovných ostění cihelných na MVC</t>
  </si>
  <si>
    <t>2*0,7*2</t>
  </si>
  <si>
    <t>968061125R00</t>
  </si>
  <si>
    <t>Vyvěšení dřevěných dveřních křídel pl. do 2 m2</t>
  </si>
  <si>
    <t>968072455R00</t>
  </si>
  <si>
    <t>Vybourání kovových dveřních zárubní pl. do 2 m2</t>
  </si>
  <si>
    <t>0,9*2*1</t>
  </si>
  <si>
    <t>0,8*2*4</t>
  </si>
  <si>
    <t>968072456R00</t>
  </si>
  <si>
    <t>Vybourání kovových dveřních zárubní pl. nad 2 m2</t>
  </si>
  <si>
    <t>1,1*2*11</t>
  </si>
  <si>
    <t>978011161R00</t>
  </si>
  <si>
    <t>Otlučení omítek vnitřních vápenných stropů do 50 %</t>
  </si>
  <si>
    <t>978013141R00</t>
  </si>
  <si>
    <t>Otlučení omítek vnitřních stěn v rozsahu do 30 %</t>
  </si>
  <si>
    <t>(2,72+8,3+3,875+2+7,095+5,25+0,1+5,38+21,16+8,54+3,3*2*2+7,065)*2*3,15</t>
  </si>
  <si>
    <t>(5,74+5,9*2+6,03+5,09*4+4,62+3,55+6,6+3,5+6+5,11+3,2+5,5)*2*3,15</t>
  </si>
  <si>
    <t>978059531R00</t>
  </si>
  <si>
    <t>Odsekání vnitřních obkladů stěn nad 2 m2</t>
  </si>
  <si>
    <t>(0,6*2+4,02)*0,6</t>
  </si>
  <si>
    <t>(1,5+1)*2,1*6</t>
  </si>
  <si>
    <t>776511810R00</t>
  </si>
  <si>
    <t>Odstranění PVC a koberců lepených bez podložky</t>
  </si>
  <si>
    <t>POL1_7</t>
  </si>
  <si>
    <t>7,55+22,4+24,15+29,9+123,4+15,9+32</t>
  </si>
  <si>
    <t>6+6+38,2+36,6+36+36+38,15</t>
  </si>
  <si>
    <t>979999999R00</t>
  </si>
  <si>
    <t>Poplatek za skládku 10 % příměsí</t>
  </si>
  <si>
    <t>t</t>
  </si>
  <si>
    <t>POL1_</t>
  </si>
  <si>
    <t>90001</t>
  </si>
  <si>
    <t>Vybourání zazdívky ZTI rozvodů vč.likvidace</t>
  </si>
  <si>
    <t>90002</t>
  </si>
  <si>
    <t>Demontáž kuchyňské linky vč.likvidace</t>
  </si>
  <si>
    <t>90003</t>
  </si>
  <si>
    <t>Nátěr radiátorů a potrubí ÚT</t>
  </si>
  <si>
    <t>90004</t>
  </si>
  <si>
    <t>Zbroušení a příprava podkladu pod stěrku</t>
  </si>
  <si>
    <t>90005</t>
  </si>
  <si>
    <t>Polyuretanová barevná stěrka</t>
  </si>
  <si>
    <t>90007</t>
  </si>
  <si>
    <t>Repase schodišťového zábradlí</t>
  </si>
  <si>
    <t>kpl</t>
  </si>
  <si>
    <t>999281111R00</t>
  </si>
  <si>
    <t>Přesun hmot pro opravy a údržbu do výšky 25 m</t>
  </si>
  <si>
    <t>76601a</t>
  </si>
  <si>
    <t>Vnitřní dveře, ocel.zárubeň vč nátěru, kování s PO EI30-Sm, Td1</t>
  </si>
  <si>
    <t>76601b</t>
  </si>
  <si>
    <t>Vnitřní dveře, ocel.zárubeň vč nátěru, kování s PO EI30-Sm-C, Td1</t>
  </si>
  <si>
    <t>76601d</t>
  </si>
  <si>
    <t>Vnitřní dveře, ocel.zárubeň vč nátěru, kování s PO EW15-C, Td1</t>
  </si>
  <si>
    <t>76601e</t>
  </si>
  <si>
    <t>Vnitřní dveře, ocel.zárubeň vč nátěru, kování bez PO, Td1</t>
  </si>
  <si>
    <t>76601s</t>
  </si>
  <si>
    <t>Vnitřní dveře, ocel.zárubeň vč nátěru, kování Td1s</t>
  </si>
  <si>
    <t>76602</t>
  </si>
  <si>
    <t>Vnitřní dveře, ocel.zárubeň vč nátěru, kování bez PO, Td2</t>
  </si>
  <si>
    <t>76603</t>
  </si>
  <si>
    <t>Vnitřní dveře, ocel.zárubeň vč nátěru, kování s PO EI30-Sm-C, Td3</t>
  </si>
  <si>
    <t>76603s</t>
  </si>
  <si>
    <t>Vnitřní dveře, ocel.zárubeň vč nátěru, kování s PO EI30-Sm, Td3s</t>
  </si>
  <si>
    <t>76604</t>
  </si>
  <si>
    <t>Vnitřní dveře, ocel.zárubeň vč nátěru, kování bez PO, Td4</t>
  </si>
  <si>
    <t>76605</t>
  </si>
  <si>
    <t>Vnitřní dveře, ocel.zárubeň vč nátěru, kování s PO EI30-Sm-C s transparentní plochou, Td5</t>
  </si>
  <si>
    <t>776521200R00</t>
  </si>
  <si>
    <t>Lepení povlak.podlah, dílce PVC a vinyl, Chemopren</t>
  </si>
  <si>
    <t>280,31+35,7+28,11</t>
  </si>
  <si>
    <t>998776101R00</t>
  </si>
  <si>
    <t>Přesun hmot pro podlahy povlakové, výšky do 6 m</t>
  </si>
  <si>
    <t>776431100R00</t>
  </si>
  <si>
    <t>Lepení podlahových soklíků k vinylovým podlahám</t>
  </si>
  <si>
    <t>m</t>
  </si>
  <si>
    <t>190,94+17,84+23,63</t>
  </si>
  <si>
    <t>77691</t>
  </si>
  <si>
    <t>Dodávka - vinyl zátěžová tř.vysoká, protiskluz antibarteriální, tyrkysová</t>
  </si>
  <si>
    <t>40</t>
  </si>
  <si>
    <t>17,84*0,1*1,1</t>
  </si>
  <si>
    <t>77692</t>
  </si>
  <si>
    <t>Dodávka - vinyl zátěžová tř.vysoká šedá - pro schodiště</t>
  </si>
  <si>
    <t>35</t>
  </si>
  <si>
    <t>23,63*0,1*1,1</t>
  </si>
  <si>
    <t>77693</t>
  </si>
  <si>
    <t>Dodávka - vinyl zátěžová tř.33/42, protiskluz ss im.patin.dubu, reakce na oheň Bfl-S1</t>
  </si>
  <si>
    <t>300</t>
  </si>
  <si>
    <t>190,94*0,1*1,1</t>
  </si>
  <si>
    <t>77694</t>
  </si>
  <si>
    <t>Hliníková přechodová lišta, D+M</t>
  </si>
  <si>
    <t>77695</t>
  </si>
  <si>
    <t>Voděodolný nátěr omítkoviny, D+M</t>
  </si>
  <si>
    <t>781415016R00</t>
  </si>
  <si>
    <t>Montáž obkladů stěn, porovin.,tmel, nad 20x25 cm</t>
  </si>
  <si>
    <t>6,3</t>
  </si>
  <si>
    <t>781419706R00</t>
  </si>
  <si>
    <t>Příplatek za spárovací vodotěsnou hmotu - plošně</t>
  </si>
  <si>
    <t>998781102R00</t>
  </si>
  <si>
    <t>Přesun hmot pro obklady keramické, výšky do 12 m</t>
  </si>
  <si>
    <t>78102</t>
  </si>
  <si>
    <t>Ukončovací profil pod obklady, D+M</t>
  </si>
  <si>
    <t>78101</t>
  </si>
  <si>
    <t>Dodávka dlažba keramická, R9, kalibrovaná 150x600x10,PEI 5, imit.dřevo</t>
  </si>
  <si>
    <t>Specifikace</t>
  </si>
  <si>
    <t>POL3_7</t>
  </si>
  <si>
    <t>7</t>
  </si>
  <si>
    <t>784191101R00</t>
  </si>
  <si>
    <t>Penetrace podkladu univerzální</t>
  </si>
  <si>
    <t>1610,0131+270,35</t>
  </si>
  <si>
    <t>784195212R00</t>
  </si>
  <si>
    <t>Malba tekutá, bílá, 2 x</t>
  </si>
  <si>
    <t>2*78,5973+2*2,52</t>
  </si>
  <si>
    <t>191,2+155,1</t>
  </si>
  <si>
    <t>51,3+1050,1785</t>
  </si>
  <si>
    <t>784195222R00</t>
  </si>
  <si>
    <t>Malba tekutá, barva, 2 x</t>
  </si>
  <si>
    <t>11+16,5+15+15,5+17,5+14+9,1+5,5+1,75</t>
  </si>
  <si>
    <t>19,5+38+9+9,5+9,5+11+10</t>
  </si>
  <si>
    <t>5+7,5+16,5+16,5+6+6,5</t>
  </si>
  <si>
    <t>979011111R00</t>
  </si>
  <si>
    <t>Svislá doprava suti a vybour. hmot za 2.NP a 1.PP</t>
  </si>
  <si>
    <t>979081111R00</t>
  </si>
  <si>
    <t>Odvoz suti a vybour. hmot na skládku do 1 km</t>
  </si>
  <si>
    <t>979081121R00</t>
  </si>
  <si>
    <t>Příplatek k odvozu za každý další 1 km</t>
  </si>
  <si>
    <t>979082111R00</t>
  </si>
  <si>
    <t>Vnitrostaveništní doprava suti do 10 m</t>
  </si>
  <si>
    <t>979082121R00</t>
  </si>
  <si>
    <t>Příplatek k vnitrost. dopravě suti za dalších 5 m</t>
  </si>
  <si>
    <t>979093111R00</t>
  </si>
  <si>
    <t>Uložení suti na skládku bez zhutnění</t>
  </si>
  <si>
    <t>005121R</t>
  </si>
  <si>
    <t>Zařízení staveniště</t>
  </si>
  <si>
    <t>Soubor</t>
  </si>
  <si>
    <t>VRN</t>
  </si>
  <si>
    <t>POL99_8</t>
  </si>
  <si>
    <t>VRN0</t>
  </si>
  <si>
    <t>Ztížené výrobní podmínky</t>
  </si>
  <si>
    <t>VRN1</t>
  </si>
  <si>
    <t>Oborová přirážka</t>
  </si>
  <si>
    <t>VRN2</t>
  </si>
  <si>
    <t>Přesun stavebních kapacit</t>
  </si>
  <si>
    <t>VRN3</t>
  </si>
  <si>
    <t>Mimostaveništní doprava</t>
  </si>
  <si>
    <t>VRN5</t>
  </si>
  <si>
    <t>Provoz investora</t>
  </si>
  <si>
    <t>VRN6</t>
  </si>
  <si>
    <t>Kompletační činnost (IČD)</t>
  </si>
  <si>
    <t>VRN7</t>
  </si>
  <si>
    <t>Rezerva rozpočtu</t>
  </si>
  <si>
    <t>SUM</t>
  </si>
  <si>
    <t>Poznámky uchazeče k zadání</t>
  </si>
  <si>
    <t>POPUZIV</t>
  </si>
  <si>
    <t>END</t>
  </si>
  <si>
    <t>72001</t>
  </si>
  <si>
    <t>Zdravotechnika</t>
  </si>
  <si>
    <t>soub</t>
  </si>
  <si>
    <t>Interiér</t>
  </si>
  <si>
    <t>1</t>
  </si>
  <si>
    <t>Kalkul</t>
  </si>
  <si>
    <t>2</t>
  </si>
  <si>
    <t>100001</t>
  </si>
  <si>
    <t>Speciální dodávky</t>
  </si>
  <si>
    <t>Napínaná stropní fólie vč.podsvícení</t>
  </si>
  <si>
    <t>Ochranné pláty - obklady zdí</t>
  </si>
  <si>
    <t>Transportní systém</t>
  </si>
  <si>
    <t>množství</t>
  </si>
  <si>
    <t>cena / MJ</t>
  </si>
  <si>
    <t>celkem (Kč)</t>
  </si>
  <si>
    <t>Silnoproudá elektrotechnika - osvětlovací tělesa</t>
  </si>
  <si>
    <t>S1 / přisazené stropní svítidlo z bíle lakovaného kovu, ∅103mm, v.120mm, nastavitelné, LED 350lm</t>
  </si>
  <si>
    <t>S2 / přisazené stropní svítidlo z foukaného třívrstvého opálového skla tvaru dopadající kapky, těleso svítidla bíle lakovaný plech, ∅400mm, v.185mm, LED 1400lm</t>
  </si>
  <si>
    <t>S3 / závěsné svítidlo z foukaného třívrstvého opálového sklatvaru dopadající kapky, těleso svítidla bíle lakovaný plech, ∅400mm, v.185mm, lankový závěs, max.délka závěru 2000mm, LED 1400lm</t>
  </si>
  <si>
    <t>S5 / závěsný LED panel 40W 4000K, stmívatelný, hiníkový rámeček, světlovodivý opálový difuzer. 600x600mm</t>
  </si>
  <si>
    <t>S6 / přisazený LED panel 40W 4000K, stmívatelný, hliníkový rámeček, světlovodivý opálový difuzer. 600x600mm, 3x IP44</t>
  </si>
  <si>
    <t>S7 / přisazený LED panel 40W 4000K, Hliníkový rámeček, světlovodivý opálový difuzer. 1200x300mm</t>
  </si>
  <si>
    <t>S10 / LED pásek s profilem pro zafrézování, osazeno satinovaným krytem, délka 1200mm, 24V, v panelech u dveří - NBUDE SE REALIZOVAT</t>
  </si>
  <si>
    <t>S12 / LED pásek pod linku, vysocesvítící, 1100lm/m, teplá bílá, včetně chladicího AL profilu 24V, se satinovaným krytem</t>
  </si>
  <si>
    <t>S12 / LED pásek do SDK kapsy, vysocesvítící, 1100lm/m, teplá bílá, včetně chladicího AL profilu 24V, se satinovaným krytem, v SDK podhledu</t>
  </si>
  <si>
    <t>S12 / LED pásek pod linku, vysocesvítící, 1100lm/m, teplá bílá, včetně chladicího AL profilu, 24V, se satinovaným krytem, v nadpraží dveří</t>
  </si>
  <si>
    <t>S12 / LED pásek do SDK kapsy, vysocesvítící, 1110lm/m, teplá bílá, včetně chladicího AL profilu, 24V, se satinovaným krytem, pro osvětlení dekorace</t>
  </si>
  <si>
    <t>Celkem za</t>
  </si>
  <si>
    <t>Silnoproudá elektrotechnika - ostatní/propočet (odhad)
-el.instalace v rekonstr.částech
-koncové prvky v rekonstr.částech (vypínače, zásuvky, ovládání text.rolet)
-rozvadeč</t>
  </si>
  <si>
    <t>C21M - Elektromontáže</t>
  </si>
  <si>
    <t>Osazení světel vč. NS</t>
  </si>
  <si>
    <t>Osazení LED pásků</t>
  </si>
  <si>
    <t>Osazení traf pro LED pásky a baterie včetně zapojení</t>
  </si>
  <si>
    <t>ukonč.vod.v rozv.vč.zap.a konc.do 2.5mm2</t>
  </si>
  <si>
    <t>ukonč.vod.v rozv.vč.zap.a konc.do 6mm2</t>
  </si>
  <si>
    <t>ukonč.vod.v rozv.vč.zap.a konc.do 16mm2</t>
  </si>
  <si>
    <t>ukonč.vod.v rozv.vč.zap.a konc.do 35 mm2</t>
  </si>
  <si>
    <t>ukonč.vod.v rozv.vč.zap.a konc.do 95 mm2</t>
  </si>
  <si>
    <t>ukonč.vod.v rozv.vč.zap.a konc.do 150 mm2</t>
  </si>
  <si>
    <t>ucpávka kab.vč.ukonč.kab.a zapoj.do 4žil,s=do 1mm2</t>
  </si>
  <si>
    <t>Vybourání stávajících RS a vysekání otvorů pro nove RS, dozdívky</t>
  </si>
  <si>
    <t>Ostatní elektromontáže</t>
  </si>
  <si>
    <t>hod</t>
  </si>
  <si>
    <t>C801-3 - Stavební práce - výseky, kapsy, rýhy</t>
  </si>
  <si>
    <t>Výchozí revize elektro</t>
  </si>
  <si>
    <t>Celk.prohl.el.zar.a vyhot.rev.zpr.do 500.tis.mont.</t>
  </si>
  <si>
    <t>kompl</t>
  </si>
  <si>
    <t>Materiály</t>
  </si>
  <si>
    <t>ohebná trubka monoflex 16 mm</t>
  </si>
  <si>
    <t>ohebná trubka monoflex 20 mm</t>
  </si>
  <si>
    <t>krabice elektroinstalační montážní 200x200 s víkem pod omítku</t>
  </si>
  <si>
    <t>svorka lustrová 3x1,5mm2</t>
  </si>
  <si>
    <t>rozvodný celokovový zinkovaný nocný rošt 200 mm, vč. uchycovacích a montážních prvků</t>
  </si>
  <si>
    <t>krabice elektroinstalační přístrojová do SDK</t>
  </si>
  <si>
    <t>hl. ochr. Svorkovnice</t>
  </si>
  <si>
    <t>dvojzásuvka velkoplošná, horní pootočená o 45°, barevná, IP 40, včetně rámečku</t>
  </si>
  <si>
    <t>zásuvka jednoduchá, barevná, IP 40, včetně rámečku</t>
  </si>
  <si>
    <t>dvojzásuvka zapuštěná velkoplošná, IP40, barevná, včetně rámečku, s přepěťovou ochranou</t>
  </si>
  <si>
    <t>spínač velkoplošný řaz.1 vč. krytu a rámečku, barevný IP 40</t>
  </si>
  <si>
    <t>přepínač velkoplošný řaz. 5 vč. krytu a rámečku, barevný IP 40</t>
  </si>
  <si>
    <t>křížový přepínač velkoplošný řaz.7 vč.kryu a rámečku, barevný IP 40</t>
  </si>
  <si>
    <t>kabel napájecí dvoužilový 2,5 mm, ohebný</t>
  </si>
  <si>
    <t>Spínač stiskací, zapuštěný, se signal. doutnavkou</t>
  </si>
  <si>
    <t>CY  6mm2 zelenožlutý</t>
  </si>
  <si>
    <t>nouzové světlo, LED, AESTETICA LED 11W 1H IP40</t>
  </si>
  <si>
    <t>CYKY 3Ax1.5mm2 (CYKY)</t>
  </si>
  <si>
    <t>CYKY 3Cx1.5mm2 (CYKY-J)</t>
  </si>
  <si>
    <t>CYKY 3Cx2.5mm2 (CYKY-J)</t>
  </si>
  <si>
    <t>Trafo pro LED pásky HLG-320H-24A | 24V | 320W | 13A | IP65</t>
  </si>
  <si>
    <t>označovací štítek na kabel</t>
  </si>
  <si>
    <t>Dodávky zařízení (specifikace)</t>
  </si>
  <si>
    <t>Rozvaděč RH1-1 plast. 72 modulů</t>
  </si>
  <si>
    <t>Realizační dokumentace (RD) NN, vč.zajištění ověření stávajících rozvodů NN</t>
  </si>
  <si>
    <t>Dokumentace skutečného provedení (SP) NN</t>
  </si>
  <si>
    <t>Projektová dokumentace</t>
  </si>
  <si>
    <t>M21 Elektromontáže</t>
  </si>
  <si>
    <t>Cena celkem bez projektové dokumentace</t>
  </si>
  <si>
    <t>Cena celkem včetně projektové dokumentace</t>
  </si>
  <si>
    <t>Osazení RH1-1, včetně dozdívek, zapravení, popisu s montaže</t>
  </si>
  <si>
    <t>Montáž jistič  6A 1 pól, charakteristika B</t>
  </si>
  <si>
    <t>Montáž jistič  10A 1 pól, charakteristika B</t>
  </si>
  <si>
    <t>Montáž jistič  16A 1 pól, charakteristika B</t>
  </si>
  <si>
    <t>Montáž jističochránič  10A/0,03A, 2P (P+N)</t>
  </si>
  <si>
    <t>Montáž jističochránič  16A/0,03A, 2P (P+N)</t>
  </si>
  <si>
    <t>M+D trubka oheb.el.inst. 16 mm</t>
  </si>
  <si>
    <t>M+D trubka oheb.el.inst.MONOFLEX 20 mm</t>
  </si>
  <si>
    <t>Montáž krab.elektromontážní s víčkem;svor. vč.zapoj. 200x200 mm</t>
  </si>
  <si>
    <t>Montáž držák svazkový</t>
  </si>
  <si>
    <t>Montáž střídavý přepínač - řazení 5 zápust.vč.zap.</t>
  </si>
  <si>
    <t>Montáž křížový přepínač - řazení 7 zápust.vč.zap.</t>
  </si>
  <si>
    <t>Montáž dvojzás.polozap./zapuštěné 10/16A 250V 2P+Z</t>
  </si>
  <si>
    <t>Montáž zás.polozap./zapuštěné 10/16A 250V 2P+Z</t>
  </si>
  <si>
    <t>Jistič  6A 1 pól, charakteristika B</t>
  </si>
  <si>
    <t>Jistič  10A 1 pól, charakteristika B</t>
  </si>
  <si>
    <t>Jistič  16A 1 pól, charakteristika B</t>
  </si>
  <si>
    <t>Jističochránič  10A/0,03A, 2P (P+N)</t>
  </si>
  <si>
    <t>Jističochránič  16A/0,03A, 2P (P+N)</t>
  </si>
  <si>
    <t>Hlavní vypínač 3x+C615A</t>
  </si>
  <si>
    <t xml:space="preserve">Proudový chránič RB6-16/3N/B/003-A 40A 30mA </t>
  </si>
  <si>
    <t xml:space="preserve">Montáž proudový chránič RB6-16/3N/B/003-A 40A 30mA </t>
  </si>
  <si>
    <t>VL21111</t>
  </si>
  <si>
    <t>VL21112</t>
  </si>
  <si>
    <t>VL21113</t>
  </si>
  <si>
    <t>VL21114</t>
  </si>
  <si>
    <t>VL21115</t>
  </si>
  <si>
    <t>VL21116</t>
  </si>
  <si>
    <t>VL21117</t>
  </si>
  <si>
    <t>VL21118</t>
  </si>
  <si>
    <t>VL21119</t>
  </si>
  <si>
    <t>VL211111</t>
  </si>
  <si>
    <t>VL211112</t>
  </si>
  <si>
    <t>VL211113</t>
  </si>
  <si>
    <t>VL211114</t>
  </si>
  <si>
    <t>VL211115</t>
  </si>
  <si>
    <t>VL211116</t>
  </si>
  <si>
    <t>VL211117</t>
  </si>
  <si>
    <t>VL211118</t>
  </si>
  <si>
    <t>VL211119</t>
  </si>
  <si>
    <t>VL211120</t>
  </si>
  <si>
    <t>VL211121</t>
  </si>
  <si>
    <t>VL211122</t>
  </si>
  <si>
    <t>VL211123</t>
  </si>
  <si>
    <t>VL211124</t>
  </si>
  <si>
    <t>VL211125</t>
  </si>
  <si>
    <t>VL211126</t>
  </si>
  <si>
    <t>VL211127</t>
  </si>
  <si>
    <t>VL211128</t>
  </si>
  <si>
    <t>VL211129</t>
  </si>
  <si>
    <t>VL211130</t>
  </si>
  <si>
    <t>VL211131</t>
  </si>
  <si>
    <t>VL211132</t>
  </si>
  <si>
    <t>VL211133</t>
  </si>
  <si>
    <t>VL211134</t>
  </si>
  <si>
    <t>VL211135</t>
  </si>
  <si>
    <t>VL211136</t>
  </si>
  <si>
    <t>VL211137</t>
  </si>
  <si>
    <t>VL211138</t>
  </si>
  <si>
    <t>VL211139</t>
  </si>
  <si>
    <t>VL211140</t>
  </si>
  <si>
    <t>VL211141</t>
  </si>
  <si>
    <t>VL211142</t>
  </si>
  <si>
    <t>VL211143</t>
  </si>
  <si>
    <t>VL211144</t>
  </si>
  <si>
    <t>VL211145</t>
  </si>
  <si>
    <t>VL211146</t>
  </si>
  <si>
    <t>VL211147</t>
  </si>
  <si>
    <t>VL211148</t>
  </si>
  <si>
    <t>VL211149</t>
  </si>
  <si>
    <t>VL211150</t>
  </si>
  <si>
    <t>VL211151</t>
  </si>
  <si>
    <t>VL211152</t>
  </si>
  <si>
    <t>VL211153</t>
  </si>
  <si>
    <t>VL211154</t>
  </si>
  <si>
    <t>VL211155</t>
  </si>
  <si>
    <t>VL211156</t>
  </si>
  <si>
    <t>VL211157</t>
  </si>
  <si>
    <t>VL211158</t>
  </si>
  <si>
    <t>VL211159</t>
  </si>
  <si>
    <t>VL211160</t>
  </si>
  <si>
    <t>VL211161</t>
  </si>
  <si>
    <t>VL211162</t>
  </si>
  <si>
    <t>VL211163</t>
  </si>
  <si>
    <t>VL211164</t>
  </si>
  <si>
    <t>VL211165</t>
  </si>
  <si>
    <t>VL211166</t>
  </si>
  <si>
    <t>VL211167</t>
  </si>
  <si>
    <t>VL211168</t>
  </si>
  <si>
    <t>VL211169</t>
  </si>
  <si>
    <t>VL211170</t>
  </si>
  <si>
    <t>VL211171</t>
  </si>
  <si>
    <t>VL211172</t>
  </si>
  <si>
    <t>VL211173</t>
  </si>
  <si>
    <t>VL211175</t>
  </si>
  <si>
    <t>VL211176</t>
  </si>
  <si>
    <t>VL211177</t>
  </si>
  <si>
    <t>VL211178</t>
  </si>
  <si>
    <t>VL211179</t>
  </si>
  <si>
    <t>VL211180</t>
  </si>
  <si>
    <t>VL211181</t>
  </si>
  <si>
    <t>VL211182</t>
  </si>
  <si>
    <t>VL211183</t>
  </si>
  <si>
    <t>VL211184</t>
  </si>
  <si>
    <t>Nakládání a odvoz suti</t>
  </si>
  <si>
    <t>Poplatek za suť</t>
  </si>
  <si>
    <t>Sporák.přípojka</t>
  </si>
  <si>
    <t>Osazení rozvodný celokovový zinkovaný nosný rošt 200 mm</t>
  </si>
  <si>
    <t>D+M průlez 400x400 mm do SKD úpodhledu - EI 30</t>
  </si>
  <si>
    <t>VL211174</t>
  </si>
  <si>
    <t>VL211185</t>
  </si>
  <si>
    <t>Vybourání otvorů, kapes, rýh a zapravení</t>
  </si>
  <si>
    <t>Vybour.otv.bet.zdi do R=60mm tl.do 450mm</t>
  </si>
  <si>
    <t>spínač dvojnásobný řaz.2 vč. krytu a rámečku, barevný IP 40</t>
  </si>
  <si>
    <t>Montáž krab.přístrojová (1901; KP 68; KZ 3) bez zapojením</t>
  </si>
  <si>
    <t>Montáž krab.rozvodná s víčkem (KO 125) kruh. bez zap., včetně věněčku</t>
  </si>
  <si>
    <t>Montáž vypínačů - řazení 1, 2 zápust.vč.zap</t>
  </si>
  <si>
    <t>ohebná trubka monoflex 25 mm</t>
  </si>
  <si>
    <t>Montáž krabice elektroinstalační přístrojová do SDK</t>
  </si>
  <si>
    <t>Krab.přístrojová (1901; KP 68; KZ 3) bez zapojením</t>
  </si>
  <si>
    <t>Krab.rozvodná s víčkem (KO 125) kruh. bez zap., včetně věněčku</t>
  </si>
  <si>
    <t>Slaboproudá zařízení - ostatní/propočet (odhad)
-dat.rozvody (den.místnost, ošetřovna)
-EPS (pokoje, den.místnost, ošetřovna, rehabilitace,chodby,schodiště)
-wifi (den.místnost, pokoje, oštřovna, rehabilitace)
-STA (pokoje, den.místnost, ošetřovna, rehabilitace)</t>
  </si>
  <si>
    <t>Zařízení autonomní detekce a signalizace - montáž + dodávka</t>
  </si>
  <si>
    <t>Autonomní optickokouřový hlásič napájený z 9 V baterie s 85 decibelovou sirénou</t>
  </si>
  <si>
    <t>Rozvod společné televizní antény - montáž + dodávka</t>
  </si>
  <si>
    <t>Montáž koaxiálního kabelu do trubky, lišty</t>
  </si>
  <si>
    <t>Plombovaní rozvodu TV signálů</t>
  </si>
  <si>
    <t>Montáž koax. kab. do konektoru</t>
  </si>
  <si>
    <t>Ukončení kabelů koaxiálních do průměru 10 mm</t>
  </si>
  <si>
    <t>Montáž rozbočovače na body</t>
  </si>
  <si>
    <t>Závěrečné měření na účastnické zásuvce 1 kanál</t>
  </si>
  <si>
    <t>Závěrečné měření na účastnické zásuvce všechny kanály</t>
  </si>
  <si>
    <t>Montáž rozvodnice STA na zeď</t>
  </si>
  <si>
    <t>Montáž TV zesilovače</t>
  </si>
  <si>
    <t>Montáž modulu stavebnicového systému STA + nastavení</t>
  </si>
  <si>
    <t>Pomocné montážní práce</t>
  </si>
  <si>
    <t>Nezměřitelné pracovní výkony</t>
  </si>
  <si>
    <t>Montáž účast.zásuvky</t>
  </si>
  <si>
    <t>Rám pro zdroj a 8 modulů ( rozměr500x240x20mm)</t>
  </si>
  <si>
    <t>Širokopásmový zesilovač, 1 vstup 45-862/790 MHz, 118 dBµV</t>
  </si>
  <si>
    <t>Koax.kabel H125 Cu PE</t>
  </si>
  <si>
    <t>Konektor F</t>
  </si>
  <si>
    <t>Odbočovač_1 odboč. 6.5 dB</t>
  </si>
  <si>
    <t>Přístroj zásuvky anténní televizní a rozhlasové - koncové  (design shodný dle NN)</t>
  </si>
  <si>
    <t>Rozvod univ.kabelové sítě - montáž + dodávka</t>
  </si>
  <si>
    <t>Montáž 19" panelu do 24 portů RJ 45 - nestín.</t>
  </si>
  <si>
    <t>Sestavení a montáž zásuvky do 2 modulů RJ 45</t>
  </si>
  <si>
    <t>Montáž modulu zásuvky RJ 45 - nestín.</t>
  </si>
  <si>
    <t>Kompletace a vyhotovení měřícího protokolu</t>
  </si>
  <si>
    <t>Montáž 19" police pro nestandardní komponenty</t>
  </si>
  <si>
    <t>Montáž kompletního panelu přívodu NN</t>
  </si>
  <si>
    <t>Závěrečné práce ve skříni RACK</t>
  </si>
  <si>
    <t>Svorka uzemňovací (mont. vč. materiálu)</t>
  </si>
  <si>
    <t>Změření zemního odporu</t>
  </si>
  <si>
    <t>Kryt komunikační zásuvky, design dle zásuvek rozvodu NN</t>
  </si>
  <si>
    <t>Instalační rámeček, design dle zásuvek rozvodu NN</t>
  </si>
  <si>
    <t>Propojovací kabel UTP kat.5E, 1 metr, barva šedá</t>
  </si>
  <si>
    <t>POL 400 (hloubka 400mm, výška 2U )</t>
  </si>
  <si>
    <t>PAN EL (6xzás., dvoj. jistič, šňůra  s přepěťovou ochranou)</t>
  </si>
  <si>
    <t>Konektor RJ45 na kabel UTP 5e kat.</t>
  </si>
  <si>
    <t>Stavební práce - výseky, kapsy, rýhy</t>
  </si>
  <si>
    <t>vybourání otvorů, kapes, rýh a zapravení</t>
  </si>
  <si>
    <t>vybour.otv.bet.zdi do R=60mm tl.do 450mm</t>
  </si>
  <si>
    <t>Realizační dokumentace (RD) SLP, vč.zajištění ověření stávajících rozvodů SLP</t>
  </si>
  <si>
    <t>Dokumentace skutečného provedení (SP) SLP</t>
  </si>
  <si>
    <t>M22 Montáž sdělovací a zabezp. techniky</t>
  </si>
  <si>
    <t>Uložení kabelu 6.kat. nestín. do trubky, žlabu, na rošt</t>
  </si>
  <si>
    <t>Ukončení - forma na kabelu 6.kat. nestín.</t>
  </si>
  <si>
    <t>Měření 1 segmentu kabelu 6.kat. nestín.</t>
  </si>
  <si>
    <t>Údaj do měř. protokolu pro 1 segment sítě 6. kat. nestín.</t>
  </si>
  <si>
    <t>Montáž nástěnného 19" skříně (RACKu) 600x6000x900mm</t>
  </si>
  <si>
    <t>RACK 19" nástěnný 600x600x900 mm, kovový, skleněná čelní strana</t>
  </si>
  <si>
    <t>Montáž a dodávky kabelu J-Y(STY)Y</t>
  </si>
  <si>
    <t xml:space="preserve">ukončení kabelů pod podhledem </t>
  </si>
  <si>
    <t>Rozvody zvonku</t>
  </si>
  <si>
    <t>Trafo zvonkové 12/24V</t>
  </si>
  <si>
    <t>čas.relé SMR-T 24h/7 dní</t>
  </si>
  <si>
    <t>VL211110</t>
  </si>
  <si>
    <t>Montáž zvonkové trafo 12/24V</t>
  </si>
  <si>
    <t>VL211186</t>
  </si>
  <si>
    <t>VL211187</t>
  </si>
  <si>
    <t>VL211188</t>
  </si>
  <si>
    <t>VL211189</t>
  </si>
  <si>
    <t>Kouřové poplašné tlačítko</t>
  </si>
  <si>
    <t>VL22001</t>
  </si>
  <si>
    <t>Rozvod zvonků - montáž + dodávka</t>
  </si>
  <si>
    <t>Rozvody zvonkový drát 2x0,8</t>
  </si>
  <si>
    <t>Zvonek 12/24 s indikací</t>
  </si>
  <si>
    <t>Zvonkový spínač</t>
  </si>
  <si>
    <t>Přeložení a přepojení Wifi přístupový bod</t>
  </si>
  <si>
    <t>Krab.přístrojová (1901; KP 68; KZ 3) včetně zapojením</t>
  </si>
  <si>
    <t>Rozvod kabelkové sítě - montáž + dodávka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</si>
</sst>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00"/>
    <numFmt numFmtId="165" formatCode="#,##0.00\ _K_č"/>
    <numFmt numFmtId="166" formatCode="#,##0\ _K_č"/>
  </numFmts>
  <fonts count="2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10"/>
      <color indexed="9"/>
      <name val="Arial CE"/>
      <family val="2"/>
      <charset val="238"/>
    </font>
    <font>
      <sz val="8"/>
      <name val="Arial CE"/>
      <family val="2"/>
      <charset val="238"/>
    </font>
    <font>
      <b/>
      <sz val="8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charset val="238"/>
    </font>
    <font>
      <sz val="10"/>
      <color rgb="FFFF0000"/>
      <name val="Arial CE"/>
      <charset val="238"/>
    </font>
    <font>
      <b/>
      <sz val="8"/>
      <name val="Arial CE"/>
      <charset val="238"/>
    </font>
    <font>
      <b/>
      <i/>
      <sz val="10"/>
      <name val="Arial CE"/>
      <charset val="238"/>
    </font>
    <font>
      <sz val="8"/>
      <color rgb="FFFF0000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60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35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30" xfId="0" applyNumberFormat="1" applyFont="1" applyFill="1" applyBorder="1" applyAlignment="1">
      <alignment vertical="center"/>
    </xf>
    <xf numFmtId="4" fontId="7" fillId="5" borderId="31" xfId="0" applyNumberFormat="1" applyFont="1" applyFill="1" applyBorder="1" applyAlignment="1">
      <alignment vertical="center" wrapText="1"/>
    </xf>
    <xf numFmtId="4" fontId="10" fillId="5" borderId="32" xfId="0" applyNumberFormat="1" applyFont="1" applyFill="1" applyBorder="1" applyAlignment="1">
      <alignment horizontal="center" vertical="center" wrapText="1" shrinkToFit="1"/>
    </xf>
    <xf numFmtId="4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4" fontId="0" fillId="0" borderId="33" xfId="0" applyNumberFormat="1" applyBorder="1" applyAlignment="1">
      <alignment vertical="center"/>
    </xf>
    <xf numFmtId="4" fontId="3" fillId="0" borderId="35" xfId="0" applyNumberFormat="1" applyFont="1" applyBorder="1" applyAlignment="1">
      <alignment horizontal="right" vertical="center" wrapText="1" shrinkToFit="1"/>
    </xf>
    <xf numFmtId="4" fontId="3" fillId="0" borderId="35" xfId="0" applyNumberFormat="1" applyFont="1" applyBorder="1" applyAlignment="1">
      <alignment horizontal="right" vertical="center" shrinkToFit="1"/>
    </xf>
    <xf numFmtId="4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4" fontId="8" fillId="0" borderId="33" xfId="0" applyNumberFormat="1" applyFont="1" applyBorder="1" applyAlignment="1">
      <alignment vertical="center"/>
    </xf>
    <xf numFmtId="4" fontId="8" fillId="0" borderId="35" xfId="0" applyNumberFormat="1" applyFont="1" applyBorder="1" applyAlignment="1">
      <alignment vertical="center" wrapText="1" shrinkToFit="1"/>
    </xf>
    <xf numFmtId="4" fontId="8" fillId="0" borderId="35" xfId="0" applyNumberFormat="1" applyFont="1" applyBorder="1" applyAlignment="1">
      <alignment vertical="center" shrinkToFit="1"/>
    </xf>
    <xf numFmtId="3" fontId="8" fillId="0" borderId="35" xfId="0" applyNumberFormat="1" applyFont="1" applyBorder="1" applyAlignment="1">
      <alignment vertical="center"/>
    </xf>
    <xf numFmtId="4" fontId="0" fillId="0" borderId="33" xfId="0" applyNumberFormat="1" applyBorder="1" applyAlignment="1">
      <alignment horizontal="left" vertical="center"/>
    </xf>
    <xf numFmtId="4" fontId="0" fillId="0" borderId="35" xfId="0" applyNumberFormat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wrapText="1" shrinkToFit="1"/>
    </xf>
    <xf numFmtId="4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7" fillId="0" borderId="33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vertical="center"/>
    </xf>
    <xf numFmtId="0" fontId="7" fillId="3" borderId="36" xfId="0" applyFont="1" applyFill="1" applyBorder="1" applyAlignment="1">
      <alignment vertical="center"/>
    </xf>
    <xf numFmtId="0" fontId="7" fillId="3" borderId="36" xfId="0" applyFont="1" applyFill="1" applyBorder="1" applyAlignment="1">
      <alignment vertical="center" wrapText="1"/>
    </xf>
    <xf numFmtId="0" fontId="7" fillId="3" borderId="37" xfId="0" applyFont="1" applyFill="1" applyBorder="1" applyAlignment="1">
      <alignment vertical="center" wrapText="1"/>
    </xf>
    <xf numFmtId="4" fontId="7" fillId="3" borderId="39" xfId="0" applyNumberFormat="1" applyFont="1" applyFill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3" fontId="7" fillId="3" borderId="39" xfId="0" applyNumberFormat="1" applyFont="1" applyFill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3" borderId="39" xfId="0" applyNumberFormat="1" applyFont="1" applyFill="1" applyBorder="1" applyAlignment="1">
      <alignment horizontal="center"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9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" fontId="16" fillId="0" borderId="0" xfId="0" applyNumberFormat="1" applyFont="1"/>
    <xf numFmtId="1" fontId="0" fillId="0" borderId="0" xfId="0" applyNumberFormat="1"/>
    <xf numFmtId="49" fontId="3" fillId="6" borderId="47" xfId="2" applyNumberFormat="1" applyFont="1" applyFill="1" applyBorder="1"/>
    <xf numFmtId="0" fontId="3" fillId="6" borderId="48" xfId="2" applyFont="1" applyFill="1" applyBorder="1" applyAlignment="1">
      <alignment horizontal="center"/>
    </xf>
    <xf numFmtId="165" fontId="3" fillId="6" borderId="48" xfId="2" applyNumberFormat="1" applyFont="1" applyFill="1" applyBorder="1" applyAlignment="1">
      <alignment horizontal="center"/>
    </xf>
    <xf numFmtId="0" fontId="3" fillId="6" borderId="47" xfId="2" applyFont="1" applyFill="1" applyBorder="1" applyAlignment="1">
      <alignment horizontal="center"/>
    </xf>
    <xf numFmtId="0" fontId="1" fillId="0" borderId="0" xfId="2"/>
    <xf numFmtId="0" fontId="5" fillId="0" borderId="49" xfId="2" applyFont="1" applyBorder="1" applyAlignment="1">
      <alignment horizontal="center"/>
    </xf>
    <xf numFmtId="49" fontId="5" fillId="0" borderId="49" xfId="2" applyNumberFormat="1" applyFont="1" applyBorder="1" applyAlignment="1">
      <alignment horizontal="left"/>
    </xf>
    <xf numFmtId="0" fontId="5" fillId="0" borderId="50" xfId="2" applyFont="1" applyBorder="1"/>
    <xf numFmtId="0" fontId="1" fillId="0" borderId="51" xfId="2" applyFont="1" applyBorder="1" applyAlignment="1">
      <alignment horizontal="center"/>
    </xf>
    <xf numFmtId="0" fontId="1" fillId="0" borderId="51" xfId="2" applyFont="1" applyBorder="1" applyAlignment="1">
      <alignment horizontal="right"/>
    </xf>
    <xf numFmtId="165" fontId="1" fillId="0" borderId="51" xfId="2" applyNumberFormat="1" applyFont="1" applyBorder="1" applyAlignment="1">
      <alignment horizontal="right"/>
    </xf>
    <xf numFmtId="0" fontId="1" fillId="0" borderId="48" xfId="2" applyFont="1" applyBorder="1"/>
    <xf numFmtId="0" fontId="18" fillId="0" borderId="0" xfId="2" applyFont="1"/>
    <xf numFmtId="0" fontId="19" fillId="0" borderId="52" xfId="2" applyFont="1" applyBorder="1" applyAlignment="1">
      <alignment horizontal="center" vertical="top"/>
    </xf>
    <xf numFmtId="49" fontId="19" fillId="0" borderId="52" xfId="2" applyNumberFormat="1" applyFont="1" applyBorder="1" applyAlignment="1">
      <alignment horizontal="left" vertical="top"/>
    </xf>
    <xf numFmtId="0" fontId="20" fillId="0" borderId="52" xfId="2" applyFont="1" applyBorder="1" applyAlignment="1">
      <alignment vertical="top" wrapText="1"/>
    </xf>
    <xf numFmtId="49" fontId="19" fillId="0" borderId="52" xfId="2" applyNumberFormat="1" applyFont="1" applyBorder="1" applyAlignment="1">
      <alignment horizontal="center" shrinkToFit="1"/>
    </xf>
    <xf numFmtId="4" fontId="19" fillId="0" borderId="52" xfId="2" applyNumberFormat="1" applyFont="1" applyBorder="1" applyAlignment="1">
      <alignment horizontal="right"/>
    </xf>
    <xf numFmtId="165" fontId="19" fillId="0" borderId="52" xfId="2" applyNumberFormat="1" applyFont="1" applyBorder="1" applyAlignment="1">
      <alignment horizontal="right"/>
    </xf>
    <xf numFmtId="4" fontId="19" fillId="0" borderId="52" xfId="2" applyNumberFormat="1" applyFont="1" applyBorder="1"/>
    <xf numFmtId="0" fontId="19" fillId="0" borderId="52" xfId="2" applyFont="1" applyBorder="1" applyAlignment="1">
      <alignment vertical="top" wrapText="1"/>
    </xf>
    <xf numFmtId="0" fontId="1" fillId="6" borderId="47" xfId="2" applyFont="1" applyFill="1" applyBorder="1" applyAlignment="1">
      <alignment horizontal="center"/>
    </xf>
    <xf numFmtId="49" fontId="21" fillId="6" borderId="47" xfId="2" applyNumberFormat="1" applyFont="1" applyFill="1" applyBorder="1" applyAlignment="1">
      <alignment horizontal="left"/>
    </xf>
    <xf numFmtId="0" fontId="21" fillId="6" borderId="50" xfId="2" applyFont="1" applyFill="1" applyBorder="1"/>
    <xf numFmtId="0" fontId="1" fillId="6" borderId="51" xfId="2" applyFont="1" applyFill="1" applyBorder="1" applyAlignment="1">
      <alignment horizontal="center"/>
    </xf>
    <xf numFmtId="4" fontId="1" fillId="6" borderId="51" xfId="2" applyNumberFormat="1" applyFont="1" applyFill="1" applyBorder="1" applyAlignment="1">
      <alignment horizontal="right"/>
    </xf>
    <xf numFmtId="165" fontId="1" fillId="6" borderId="48" xfId="2" applyNumberFormat="1" applyFont="1" applyFill="1" applyBorder="1" applyAlignment="1">
      <alignment horizontal="right"/>
    </xf>
    <xf numFmtId="4" fontId="5" fillId="6" borderId="47" xfId="2" applyNumberFormat="1" applyFont="1" applyFill="1" applyBorder="1"/>
    <xf numFmtId="3" fontId="1" fillId="0" borderId="0" xfId="2" applyNumberFormat="1"/>
    <xf numFmtId="0" fontId="20" fillId="0" borderId="53" xfId="2" applyFont="1" applyBorder="1" applyAlignment="1">
      <alignment vertical="top" wrapText="1"/>
    </xf>
    <xf numFmtId="49" fontId="19" fillId="0" borderId="54" xfId="2" applyNumberFormat="1" applyFont="1" applyBorder="1" applyAlignment="1">
      <alignment horizontal="center" shrinkToFit="1"/>
    </xf>
    <xf numFmtId="4" fontId="19" fillId="0" borderId="54" xfId="2" applyNumberFormat="1" applyFont="1" applyBorder="1" applyAlignment="1">
      <alignment horizontal="right"/>
    </xf>
    <xf numFmtId="165" fontId="19" fillId="0" borderId="55" xfId="2" applyNumberFormat="1" applyFont="1" applyBorder="1" applyAlignment="1">
      <alignment horizontal="right"/>
    </xf>
    <xf numFmtId="0" fontId="19" fillId="0" borderId="53" xfId="2" applyFont="1" applyBorder="1" applyAlignment="1">
      <alignment vertical="top" wrapText="1"/>
    </xf>
    <xf numFmtId="0" fontId="1" fillId="0" borderId="0" xfId="2" applyFont="1"/>
    <xf numFmtId="165" fontId="1" fillId="0" borderId="0" xfId="2" applyNumberFormat="1" applyFont="1"/>
    <xf numFmtId="0" fontId="5" fillId="0" borderId="56" xfId="2" applyFont="1" applyBorder="1"/>
    <xf numFmtId="0" fontId="5" fillId="0" borderId="57" xfId="2" applyFont="1" applyBorder="1"/>
    <xf numFmtId="165" fontId="5" fillId="0" borderId="57" xfId="2" applyNumberFormat="1" applyFont="1" applyBorder="1"/>
    <xf numFmtId="4" fontId="5" fillId="0" borderId="58" xfId="2" applyNumberFormat="1" applyFont="1" applyBorder="1"/>
    <xf numFmtId="0" fontId="0" fillId="0" borderId="0" xfId="0" applyAlignment="1">
      <alignment vertical="top"/>
    </xf>
    <xf numFmtId="49" fontId="19" fillId="0" borderId="59" xfId="2" applyNumberFormat="1" applyFont="1" applyBorder="1" applyAlignment="1">
      <alignment horizontal="center" shrinkToFit="1"/>
    </xf>
    <xf numFmtId="4" fontId="19" fillId="0" borderId="59" xfId="2" applyNumberFormat="1" applyFont="1" applyBorder="1" applyAlignment="1">
      <alignment horizontal="right"/>
    </xf>
    <xf numFmtId="0" fontId="19" fillId="0" borderId="59" xfId="0" applyFont="1" applyBorder="1" applyAlignment="1">
      <alignment vertical="center"/>
    </xf>
    <xf numFmtId="49" fontId="7" fillId="6" borderId="59" xfId="2" applyNumberFormat="1" applyFont="1" applyFill="1" applyBorder="1"/>
    <xf numFmtId="0" fontId="7" fillId="6" borderId="48" xfId="2" applyFont="1" applyFill="1" applyBorder="1" applyAlignment="1">
      <alignment horizontal="center"/>
    </xf>
    <xf numFmtId="166" fontId="7" fillId="6" borderId="48" xfId="2" applyNumberFormat="1" applyFont="1" applyFill="1" applyBorder="1" applyAlignment="1">
      <alignment horizontal="center"/>
    </xf>
    <xf numFmtId="0" fontId="7" fillId="6" borderId="59" xfId="2" applyFont="1" applyFill="1" applyBorder="1" applyAlignment="1">
      <alignment horizontal="center"/>
    </xf>
    <xf numFmtId="0" fontId="23" fillId="0" borderId="0" xfId="2" applyFont="1"/>
    <xf numFmtId="0" fontId="8" fillId="0" borderId="49" xfId="2" applyFont="1" applyBorder="1" applyAlignment="1">
      <alignment horizontal="center"/>
    </xf>
    <xf numFmtId="49" fontId="8" fillId="0" borderId="49" xfId="2" applyNumberFormat="1" applyFont="1" applyBorder="1" applyAlignment="1">
      <alignment horizontal="left"/>
    </xf>
    <xf numFmtId="0" fontId="8" fillId="0" borderId="50" xfId="2" applyFont="1" applyBorder="1"/>
    <xf numFmtId="0" fontId="22" fillId="0" borderId="51" xfId="2" applyFont="1" applyBorder="1" applyAlignment="1">
      <alignment horizontal="center"/>
    </xf>
    <xf numFmtId="0" fontId="22" fillId="0" borderId="51" xfId="2" applyFont="1" applyBorder="1" applyAlignment="1">
      <alignment horizontal="right"/>
    </xf>
    <xf numFmtId="166" fontId="22" fillId="0" borderId="51" xfId="2" applyNumberFormat="1" applyFont="1" applyBorder="1" applyAlignment="1">
      <alignment horizontal="right"/>
    </xf>
    <xf numFmtId="0" fontId="22" fillId="0" borderId="48" xfId="2" applyFont="1" applyBorder="1"/>
    <xf numFmtId="0" fontId="8" fillId="0" borderId="53" xfId="2" applyFont="1" applyBorder="1"/>
    <xf numFmtId="0" fontId="22" fillId="0" borderId="54" xfId="2" applyFont="1" applyBorder="1" applyAlignment="1">
      <alignment horizontal="center"/>
    </xf>
    <xf numFmtId="0" fontId="22" fillId="0" borderId="54" xfId="2" applyFont="1" applyBorder="1" applyAlignment="1">
      <alignment horizontal="right"/>
    </xf>
    <xf numFmtId="166" fontId="22" fillId="0" borderId="54" xfId="2" applyNumberFormat="1" applyFont="1" applyBorder="1" applyAlignment="1">
      <alignment horizontal="right"/>
    </xf>
    <xf numFmtId="0" fontId="22" fillId="0" borderId="55" xfId="2" applyFont="1" applyBorder="1"/>
    <xf numFmtId="0" fontId="16" fillId="0" borderId="52" xfId="2" applyFont="1" applyBorder="1" applyAlignment="1">
      <alignment horizontal="center" vertical="top"/>
    </xf>
    <xf numFmtId="49" fontId="16" fillId="0" borderId="52" xfId="2" applyNumberFormat="1" applyFont="1" applyBorder="1" applyAlignment="1">
      <alignment horizontal="left" vertical="top"/>
    </xf>
    <xf numFmtId="0" fontId="24" fillId="0" borderId="52" xfId="2" applyFont="1" applyBorder="1" applyAlignment="1">
      <alignment vertical="top" wrapText="1"/>
    </xf>
    <xf numFmtId="49" fontId="16" fillId="0" borderId="52" xfId="2" applyNumberFormat="1" applyFont="1" applyBorder="1" applyAlignment="1">
      <alignment horizontal="center" shrinkToFit="1"/>
    </xf>
    <xf numFmtId="4" fontId="16" fillId="0" borderId="52" xfId="2" applyNumberFormat="1" applyFont="1" applyBorder="1" applyAlignment="1">
      <alignment horizontal="right"/>
    </xf>
    <xf numFmtId="166" fontId="16" fillId="0" borderId="52" xfId="2" applyNumberFormat="1" applyFont="1" applyBorder="1" applyAlignment="1">
      <alignment horizontal="right"/>
    </xf>
    <xf numFmtId="4" fontId="16" fillId="0" borderId="52" xfId="2" applyNumberFormat="1" applyFont="1" applyBorder="1"/>
    <xf numFmtId="0" fontId="16" fillId="0" borderId="52" xfId="2" applyFont="1" applyBorder="1" applyAlignment="1">
      <alignment vertical="top" wrapText="1"/>
    </xf>
    <xf numFmtId="166" fontId="16" fillId="8" borderId="52" xfId="2" applyNumberFormat="1" applyFont="1" applyFill="1" applyBorder="1" applyAlignment="1">
      <alignment horizontal="right"/>
    </xf>
    <xf numFmtId="0" fontId="22" fillId="6" borderId="59" xfId="2" applyFont="1" applyFill="1" applyBorder="1" applyAlignment="1">
      <alignment horizontal="center"/>
    </xf>
    <xf numFmtId="49" fontId="25" fillId="6" borderId="59" xfId="2" applyNumberFormat="1" applyFont="1" applyFill="1" applyBorder="1" applyAlignment="1">
      <alignment horizontal="left"/>
    </xf>
    <xf numFmtId="0" fontId="25" fillId="6" borderId="50" xfId="2" applyFont="1" applyFill="1" applyBorder="1"/>
    <xf numFmtId="0" fontId="22" fillId="6" borderId="51" xfId="2" applyFont="1" applyFill="1" applyBorder="1" applyAlignment="1">
      <alignment horizontal="center"/>
    </xf>
    <xf numFmtId="4" fontId="22" fillId="6" borderId="51" xfId="2" applyNumberFormat="1" applyFont="1" applyFill="1" applyBorder="1" applyAlignment="1">
      <alignment horizontal="right"/>
    </xf>
    <xf numFmtId="166" fontId="22" fillId="6" borderId="48" xfId="2" applyNumberFormat="1" applyFont="1" applyFill="1" applyBorder="1" applyAlignment="1">
      <alignment horizontal="right"/>
    </xf>
    <xf numFmtId="4" fontId="8" fillId="6" borderId="59" xfId="2" applyNumberFormat="1" applyFont="1" applyFill="1" applyBorder="1"/>
    <xf numFmtId="3" fontId="23" fillId="0" borderId="0" xfId="2" applyNumberFormat="1" applyFont="1"/>
    <xf numFmtId="0" fontId="26" fillId="0" borderId="52" xfId="2" applyFont="1" applyBorder="1" applyAlignment="1">
      <alignment horizontal="center" vertical="top"/>
    </xf>
    <xf numFmtId="49" fontId="26" fillId="0" borderId="52" xfId="2" applyNumberFormat="1" applyFont="1" applyBorder="1" applyAlignment="1">
      <alignment horizontal="left" vertical="top"/>
    </xf>
    <xf numFmtId="0" fontId="26" fillId="0" borderId="52" xfId="2" applyFont="1" applyBorder="1" applyAlignment="1">
      <alignment vertical="top" wrapText="1"/>
    </xf>
    <xf numFmtId="49" fontId="26" fillId="0" borderId="52" xfId="2" applyNumberFormat="1" applyFont="1" applyBorder="1" applyAlignment="1">
      <alignment horizontal="center" shrinkToFit="1"/>
    </xf>
    <xf numFmtId="4" fontId="26" fillId="0" borderId="52" xfId="2" applyNumberFormat="1" applyFont="1" applyBorder="1" applyAlignment="1">
      <alignment horizontal="right"/>
    </xf>
    <xf numFmtId="166" fontId="26" fillId="0" borderId="52" xfId="2" applyNumberFormat="1" applyFont="1" applyBorder="1" applyAlignment="1">
      <alignment horizontal="right"/>
    </xf>
    <xf numFmtId="4" fontId="26" fillId="0" borderId="52" xfId="2" applyNumberFormat="1" applyFont="1" applyBorder="1"/>
    <xf numFmtId="0" fontId="22" fillId="0" borderId="0" xfId="2" applyFont="1"/>
    <xf numFmtId="3" fontId="22" fillId="0" borderId="0" xfId="2" applyNumberFormat="1" applyFont="1"/>
    <xf numFmtId="0" fontId="3" fillId="2" borderId="0" xfId="0" applyFont="1" applyFill="1" applyAlignment="1">
      <alignment horizontal="left" wrapText="1"/>
    </xf>
    <xf numFmtId="49" fontId="7" fillId="0" borderId="33" xfId="0" applyNumberFormat="1" applyFont="1" applyBorder="1" applyAlignment="1">
      <alignment vertical="center" wrapText="1"/>
    </xf>
    <xf numFmtId="49" fontId="7" fillId="0" borderId="34" xfId="0" applyNumberFormat="1" applyFont="1" applyBorder="1" applyAlignment="1">
      <alignment vertical="center" wrapText="1"/>
    </xf>
    <xf numFmtId="4" fontId="0" fillId="0" borderId="34" xfId="0" applyNumberFormat="1" applyBorder="1" applyAlignment="1">
      <alignment vertical="center" wrapText="1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/>
    </xf>
    <xf numFmtId="4" fontId="0" fillId="3" borderId="38" xfId="0" applyNumberFormat="1" applyFill="1" applyBorder="1" applyAlignment="1">
      <alignment vertical="center"/>
    </xf>
    <xf numFmtId="4" fontId="8" fillId="0" borderId="34" xfId="0" applyNumberFormat="1" applyFont="1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165" fontId="19" fillId="7" borderId="52" xfId="2" applyNumberFormat="1" applyFont="1" applyFill="1" applyBorder="1" applyAlignment="1" applyProtection="1">
      <alignment horizontal="right"/>
      <protection locked="0"/>
    </xf>
    <xf numFmtId="165" fontId="19" fillId="0" borderId="52" xfId="2" applyNumberFormat="1" applyFont="1" applyBorder="1" applyAlignment="1" applyProtection="1">
      <alignment horizontal="right"/>
      <protection locked="0"/>
    </xf>
    <xf numFmtId="165" fontId="1" fillId="6" borderId="48" xfId="2" applyNumberFormat="1" applyFont="1" applyFill="1" applyBorder="1" applyAlignment="1" applyProtection="1">
      <alignment horizontal="right"/>
      <protection locked="0"/>
    </xf>
  </cellXfs>
  <cellStyles count="3">
    <cellStyle name="Normální" xfId="0" builtinId="0"/>
    <cellStyle name="normální 2" xfId="1"/>
    <cellStyle name="normální_POL.XLS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40</v>
      </c>
    </row>
    <row r="2" spans="1:7" ht="57.75" customHeight="1" x14ac:dyDescent="0.2">
      <c r="A2" s="276" t="s">
        <v>41</v>
      </c>
      <c r="B2" s="276"/>
      <c r="C2" s="276"/>
      <c r="D2" s="276"/>
      <c r="E2" s="276"/>
      <c r="F2" s="276"/>
      <c r="G2" s="276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72"/>
  <sheetViews>
    <sheetView showGridLines="0" topLeftCell="B1" zoomScale="85" zoomScaleNormal="85" zoomScaleSheetLayoutView="75" workbookViewId="0">
      <selection activeCell="E13" sqref="E13:G13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38</v>
      </c>
      <c r="B1" s="311" t="s">
        <v>4</v>
      </c>
      <c r="C1" s="312"/>
      <c r="D1" s="312"/>
      <c r="E1" s="312"/>
      <c r="F1" s="312"/>
      <c r="G1" s="312"/>
      <c r="H1" s="312"/>
      <c r="I1" s="312"/>
      <c r="J1" s="313"/>
    </row>
    <row r="2" spans="1:15" ht="36" customHeight="1" x14ac:dyDescent="0.2">
      <c r="A2" s="2"/>
      <c r="B2" s="76" t="s">
        <v>24</v>
      </c>
      <c r="C2" s="77"/>
      <c r="D2" s="78" t="s">
        <v>43</v>
      </c>
      <c r="E2" s="317" t="s">
        <v>44</v>
      </c>
      <c r="F2" s="318"/>
      <c r="G2" s="318"/>
      <c r="H2" s="318"/>
      <c r="I2" s="318"/>
      <c r="J2" s="319"/>
      <c r="O2" s="1"/>
    </row>
    <row r="3" spans="1:15" ht="27" hidden="1" customHeight="1" x14ac:dyDescent="0.2">
      <c r="A3" s="2"/>
      <c r="B3" s="79"/>
      <c r="C3" s="77"/>
      <c r="D3" s="80"/>
      <c r="E3" s="320"/>
      <c r="F3" s="321"/>
      <c r="G3" s="321"/>
      <c r="H3" s="321"/>
      <c r="I3" s="321"/>
      <c r="J3" s="322"/>
    </row>
    <row r="4" spans="1:15" ht="23.25" customHeight="1" x14ac:dyDescent="0.2">
      <c r="A4" s="2"/>
      <c r="B4" s="81"/>
      <c r="C4" s="82"/>
      <c r="D4" s="83"/>
      <c r="E4" s="301"/>
      <c r="F4" s="301"/>
      <c r="G4" s="301"/>
      <c r="H4" s="301"/>
      <c r="I4" s="301"/>
      <c r="J4" s="302"/>
    </row>
    <row r="5" spans="1:15" ht="24" customHeight="1" x14ac:dyDescent="0.2">
      <c r="A5" s="2"/>
      <c r="B5" s="31" t="s">
        <v>23</v>
      </c>
      <c r="D5" s="305"/>
      <c r="E5" s="306"/>
      <c r="F5" s="306"/>
      <c r="G5" s="306"/>
      <c r="H5" s="18" t="s">
        <v>42</v>
      </c>
      <c r="I5" s="22"/>
      <c r="J5" s="8"/>
    </row>
    <row r="6" spans="1:15" ht="15.75" customHeight="1" x14ac:dyDescent="0.2">
      <c r="A6" s="2"/>
      <c r="B6" s="28"/>
      <c r="C6" s="55"/>
      <c r="D6" s="307"/>
      <c r="E6" s="308"/>
      <c r="F6" s="308"/>
      <c r="G6" s="308"/>
      <c r="H6" s="18" t="s">
        <v>36</v>
      </c>
      <c r="I6" s="22"/>
      <c r="J6" s="8"/>
    </row>
    <row r="7" spans="1:15" ht="15.75" customHeight="1" x14ac:dyDescent="0.2">
      <c r="A7" s="2"/>
      <c r="B7" s="29"/>
      <c r="C7" s="56"/>
      <c r="D7" s="53"/>
      <c r="E7" s="309"/>
      <c r="F7" s="310"/>
      <c r="G7" s="310"/>
      <c r="H7" s="24"/>
      <c r="I7" s="23"/>
      <c r="J7" s="34"/>
    </row>
    <row r="8" spans="1:15" ht="24" hidden="1" customHeight="1" x14ac:dyDescent="0.2">
      <c r="A8" s="2"/>
      <c r="B8" s="31" t="s">
        <v>21</v>
      </c>
      <c r="D8" s="51"/>
      <c r="H8" s="18" t="s">
        <v>42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36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20</v>
      </c>
      <c r="D11" s="324"/>
      <c r="E11" s="324"/>
      <c r="F11" s="324"/>
      <c r="G11" s="324"/>
      <c r="H11" s="18" t="s">
        <v>42</v>
      </c>
      <c r="I11" s="85"/>
      <c r="J11" s="8"/>
    </row>
    <row r="12" spans="1:15" ht="15.75" customHeight="1" x14ac:dyDescent="0.2">
      <c r="A12" s="2"/>
      <c r="B12" s="28"/>
      <c r="C12" s="55"/>
      <c r="D12" s="300"/>
      <c r="E12" s="300"/>
      <c r="F12" s="300"/>
      <c r="G12" s="300"/>
      <c r="H12" s="18" t="s">
        <v>36</v>
      </c>
      <c r="I12" s="85"/>
      <c r="J12" s="8"/>
    </row>
    <row r="13" spans="1:15" ht="15.75" customHeight="1" x14ac:dyDescent="0.2">
      <c r="A13" s="2"/>
      <c r="B13" s="29"/>
      <c r="C13" s="56"/>
      <c r="D13" s="84"/>
      <c r="E13" s="303"/>
      <c r="F13" s="304"/>
      <c r="G13" s="304"/>
      <c r="H13" s="19"/>
      <c r="I13" s="23"/>
      <c r="J13" s="34"/>
    </row>
    <row r="14" spans="1:15" ht="24" customHeight="1" x14ac:dyDescent="0.2">
      <c r="A14" s="2"/>
      <c r="B14" s="43" t="s">
        <v>22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34</v>
      </c>
      <c r="C15" s="61"/>
      <c r="D15" s="54"/>
      <c r="E15" s="323"/>
      <c r="F15" s="323"/>
      <c r="G15" s="325"/>
      <c r="H15" s="325"/>
      <c r="I15" s="325" t="s">
        <v>31</v>
      </c>
      <c r="J15" s="326"/>
    </row>
    <row r="16" spans="1:15" ht="23.25" customHeight="1" x14ac:dyDescent="0.2">
      <c r="A16" s="138" t="s">
        <v>26</v>
      </c>
      <c r="B16" s="38" t="s">
        <v>26</v>
      </c>
      <c r="C16" s="62"/>
      <c r="D16" s="63"/>
      <c r="E16" s="289"/>
      <c r="F16" s="290"/>
      <c r="G16" s="289"/>
      <c r="H16" s="290"/>
      <c r="I16" s="289">
        <f>SUMIF(F55:F68,A16,I55:I68)+SUMIF(F55:F68,"PSU",I55:I68)</f>
        <v>0</v>
      </c>
      <c r="J16" s="291"/>
    </row>
    <row r="17" spans="1:10" ht="23.25" customHeight="1" x14ac:dyDescent="0.2">
      <c r="A17" s="138" t="s">
        <v>27</v>
      </c>
      <c r="B17" s="38" t="s">
        <v>27</v>
      </c>
      <c r="C17" s="62"/>
      <c r="D17" s="63"/>
      <c r="E17" s="289"/>
      <c r="F17" s="290"/>
      <c r="G17" s="289"/>
      <c r="H17" s="290"/>
      <c r="I17" s="289">
        <f>SUMIF(F55:F68,A17,I55:I68)</f>
        <v>0</v>
      </c>
      <c r="J17" s="291"/>
    </row>
    <row r="18" spans="1:10" ht="23.25" customHeight="1" x14ac:dyDescent="0.2">
      <c r="A18" s="138" t="s">
        <v>28</v>
      </c>
      <c r="B18" s="38" t="s">
        <v>28</v>
      </c>
      <c r="C18" s="62"/>
      <c r="D18" s="63"/>
      <c r="E18" s="289"/>
      <c r="F18" s="290"/>
      <c r="G18" s="289"/>
      <c r="H18" s="290"/>
      <c r="I18" s="289">
        <f>SUMIF(F55:F68,A18,I55:I68)</f>
        <v>0</v>
      </c>
      <c r="J18" s="291"/>
    </row>
    <row r="19" spans="1:10" ht="23.25" customHeight="1" x14ac:dyDescent="0.2">
      <c r="A19" s="138" t="s">
        <v>90</v>
      </c>
      <c r="B19" s="38" t="s">
        <v>29</v>
      </c>
      <c r="C19" s="62"/>
      <c r="D19" s="63"/>
      <c r="E19" s="289"/>
      <c r="F19" s="290"/>
      <c r="G19" s="289"/>
      <c r="H19" s="290"/>
      <c r="I19" s="289">
        <f>SUMIF(F55:F68,A19,I55:I68)</f>
        <v>0</v>
      </c>
      <c r="J19" s="291"/>
    </row>
    <row r="20" spans="1:10" ht="23.25" customHeight="1" x14ac:dyDescent="0.2">
      <c r="A20" s="138" t="s">
        <v>91</v>
      </c>
      <c r="B20" s="38" t="s">
        <v>30</v>
      </c>
      <c r="C20" s="62"/>
      <c r="D20" s="63"/>
      <c r="E20" s="289"/>
      <c r="F20" s="290"/>
      <c r="G20" s="289"/>
      <c r="H20" s="290"/>
      <c r="I20" s="289">
        <f>SUMIF(F55:F68,A20,I55:I68)</f>
        <v>0</v>
      </c>
      <c r="J20" s="291"/>
    </row>
    <row r="21" spans="1:10" ht="23.25" customHeight="1" x14ac:dyDescent="0.2">
      <c r="A21" s="2"/>
      <c r="B21" s="48" t="s">
        <v>31</v>
      </c>
      <c r="C21" s="64"/>
      <c r="D21" s="65"/>
      <c r="E21" s="292"/>
      <c r="F21" s="327"/>
      <c r="G21" s="292"/>
      <c r="H21" s="327"/>
      <c r="I21" s="292">
        <f>SUM(I16:J20)</f>
        <v>0</v>
      </c>
      <c r="J21" s="293"/>
    </row>
    <row r="22" spans="1:10" ht="33" customHeight="1" x14ac:dyDescent="0.2">
      <c r="A22" s="2"/>
      <c r="B22" s="42" t="s">
        <v>35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13</v>
      </c>
      <c r="C23" s="62"/>
      <c r="D23" s="63"/>
      <c r="E23" s="67">
        <v>15</v>
      </c>
      <c r="F23" s="39" t="s">
        <v>0</v>
      </c>
      <c r="G23" s="287">
        <f>ZakladDPHSniVypocet</f>
        <v>0</v>
      </c>
      <c r="H23" s="288"/>
      <c r="I23" s="288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14</v>
      </c>
      <c r="C24" s="62"/>
      <c r="D24" s="63"/>
      <c r="E24" s="67">
        <f>SazbaDPH1</f>
        <v>15</v>
      </c>
      <c r="F24" s="39" t="s">
        <v>0</v>
      </c>
      <c r="G24" s="285">
        <f>IF(A24&gt;50, ROUNDUP(A23, 0), ROUNDDOWN(A23, 0))</f>
        <v>0</v>
      </c>
      <c r="H24" s="286"/>
      <c r="I24" s="286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15</v>
      </c>
      <c r="C25" s="62"/>
      <c r="D25" s="63"/>
      <c r="E25" s="67">
        <v>21</v>
      </c>
      <c r="F25" s="39" t="s">
        <v>0</v>
      </c>
      <c r="G25" s="287">
        <f>ZakladDPHZaklVypocet</f>
        <v>0</v>
      </c>
      <c r="H25" s="288"/>
      <c r="I25" s="288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16</v>
      </c>
      <c r="C26" s="68"/>
      <c r="D26" s="54"/>
      <c r="E26" s="69">
        <f>SazbaDPH2</f>
        <v>21</v>
      </c>
      <c r="F26" s="30" t="s">
        <v>0</v>
      </c>
      <c r="G26" s="314">
        <f>IF(A26&gt;50, ROUNDUP(A25, 0), ROUNDDOWN(A25, 0))</f>
        <v>0</v>
      </c>
      <c r="H26" s="315"/>
      <c r="I26" s="315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5</v>
      </c>
      <c r="C27" s="70"/>
      <c r="D27" s="71"/>
      <c r="E27" s="70"/>
      <c r="F27" s="16"/>
      <c r="G27" s="316">
        <f>CenaCelkem-(ZakladDPHSni+DPHSni+ZakladDPHZakl+DPHZakl)</f>
        <v>0</v>
      </c>
      <c r="H27" s="316"/>
      <c r="I27" s="316"/>
      <c r="J27" s="41" t="str">
        <f t="shared" si="0"/>
        <v>CZK</v>
      </c>
    </row>
    <row r="28" spans="1:10" ht="27.75" hidden="1" customHeight="1" thickBot="1" x14ac:dyDescent="0.25">
      <c r="A28" s="2"/>
      <c r="B28" s="112" t="s">
        <v>25</v>
      </c>
      <c r="C28" s="113"/>
      <c r="D28" s="113"/>
      <c r="E28" s="114"/>
      <c r="F28" s="115"/>
      <c r="G28" s="294">
        <f>ZakladDPHSniVypocet+ZakladDPHZaklVypocet</f>
        <v>0</v>
      </c>
      <c r="H28" s="295"/>
      <c r="I28" s="295"/>
      <c r="J28" s="116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12" t="s">
        <v>37</v>
      </c>
      <c r="C29" s="117"/>
      <c r="D29" s="117"/>
      <c r="E29" s="117"/>
      <c r="F29" s="118"/>
      <c r="G29" s="294">
        <f>IF(A29&gt;50, ROUNDUP(A27, 0), ROUNDDOWN(A27, 0))</f>
        <v>0</v>
      </c>
      <c r="H29" s="294"/>
      <c r="I29" s="294"/>
      <c r="J29" s="119" t="s">
        <v>62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12</v>
      </c>
      <c r="D32" s="73"/>
      <c r="E32" s="73"/>
      <c r="F32" s="15" t="s">
        <v>11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96"/>
      <c r="E34" s="297"/>
      <c r="G34" s="298"/>
      <c r="H34" s="299"/>
      <c r="I34" s="299"/>
      <c r="J34" s="25"/>
    </row>
    <row r="35" spans="1:10" ht="12.75" customHeight="1" x14ac:dyDescent="0.2">
      <c r="A35" s="2"/>
      <c r="B35" s="2"/>
      <c r="D35" s="284" t="s">
        <v>2</v>
      </c>
      <c r="E35" s="28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89" t="s">
        <v>17</v>
      </c>
      <c r="C37" s="90"/>
      <c r="D37" s="90"/>
      <c r="E37" s="90"/>
      <c r="F37" s="91"/>
      <c r="G37" s="91"/>
      <c r="H37" s="91"/>
      <c r="I37" s="91"/>
      <c r="J37" s="92"/>
    </row>
    <row r="38" spans="1:10" ht="25.5" customHeight="1" x14ac:dyDescent="0.2">
      <c r="A38" s="88" t="s">
        <v>39</v>
      </c>
      <c r="B38" s="93" t="s">
        <v>18</v>
      </c>
      <c r="C38" s="94" t="s">
        <v>6</v>
      </c>
      <c r="D38" s="94"/>
      <c r="E38" s="94"/>
      <c r="F38" s="95" t="str">
        <f>B23</f>
        <v>Základ pro sníženou DPH</v>
      </c>
      <c r="G38" s="95" t="str">
        <f>B25</f>
        <v>Základ pro základní DPH</v>
      </c>
      <c r="H38" s="96" t="s">
        <v>19</v>
      </c>
      <c r="I38" s="96" t="s">
        <v>1</v>
      </c>
      <c r="J38" s="97" t="s">
        <v>0</v>
      </c>
    </row>
    <row r="39" spans="1:10" ht="25.5" hidden="1" customHeight="1" x14ac:dyDescent="0.2">
      <c r="A39" s="88">
        <v>1</v>
      </c>
      <c r="B39" s="98" t="s">
        <v>45</v>
      </c>
      <c r="C39" s="279"/>
      <c r="D39" s="279"/>
      <c r="E39" s="279"/>
      <c r="F39" s="99">
        <f>'02 10283_02-1 Pol'!AE121+'02 10283_02-2 Pol'!AE11+'02 10283_02-3 Pol'!AE11+'02 10283_02-4 Pol'!AE11+'02 10283_02-5 Pol'!AE11+'02 10283_02-6 Pol'!AE13+'02 10283_07 Pol'!AE11</f>
        <v>0</v>
      </c>
      <c r="G39" s="100">
        <f>'02 10283_02-1 Pol'!AF121+'02 10283_02-2 Pol'!AF11+'02 10283_02-3 Pol'!AF11+'02 10283_02-4 Pol'!AF11+'02 10283_02-5 Pol'!AF11+'02 10283_02-6 Pol'!AF13+'02 10283_07 Pol'!AF11</f>
        <v>0</v>
      </c>
      <c r="H39" s="101">
        <f t="shared" ref="H39:H47" si="1">(F39*SazbaDPH1/100)+(G39*SazbaDPH2/100)</f>
        <v>0</v>
      </c>
      <c r="I39" s="101">
        <f t="shared" ref="I39:I47" si="2">F39+G39+H39</f>
        <v>0</v>
      </c>
      <c r="J39" s="102" t="str">
        <f t="shared" ref="J39:J47" si="3">IF(CenaCelkemVypocet=0,"",I39/CenaCelkemVypocet*100)</f>
        <v/>
      </c>
    </row>
    <row r="40" spans="1:10" ht="25.5" customHeight="1" x14ac:dyDescent="0.2">
      <c r="A40" s="88">
        <v>2</v>
      </c>
      <c r="B40" s="103" t="s">
        <v>46</v>
      </c>
      <c r="C40" s="283" t="s">
        <v>47</v>
      </c>
      <c r="D40" s="283"/>
      <c r="E40" s="283"/>
      <c r="F40" s="104">
        <f>SUM(F41:F47)</f>
        <v>0</v>
      </c>
      <c r="G40" s="105">
        <f>SUM(G41:G47)</f>
        <v>0</v>
      </c>
      <c r="H40" s="105">
        <f>SUM(H41:H47)</f>
        <v>0</v>
      </c>
      <c r="I40" s="105">
        <f t="shared" si="2"/>
        <v>0</v>
      </c>
      <c r="J40" s="106" t="str">
        <f t="shared" si="3"/>
        <v/>
      </c>
    </row>
    <row r="41" spans="1:10" ht="25.5" customHeight="1" x14ac:dyDescent="0.2">
      <c r="A41" s="88">
        <v>3</v>
      </c>
      <c r="B41" s="107" t="s">
        <v>48</v>
      </c>
      <c r="C41" s="279" t="s">
        <v>49</v>
      </c>
      <c r="D41" s="279"/>
      <c r="E41" s="279"/>
      <c r="F41" s="108">
        <f>'02 10283_02-1 Pol'!AF121</f>
        <v>0</v>
      </c>
      <c r="G41" s="101">
        <v>0</v>
      </c>
      <c r="H41" s="101">
        <f t="shared" si="1"/>
        <v>0</v>
      </c>
      <c r="I41" s="101">
        <f t="shared" si="2"/>
        <v>0</v>
      </c>
      <c r="J41" s="102" t="str">
        <f t="shared" si="3"/>
        <v/>
      </c>
    </row>
    <row r="42" spans="1:10" ht="25.5" customHeight="1" x14ac:dyDescent="0.2">
      <c r="A42" s="88">
        <v>3</v>
      </c>
      <c r="B42" s="107" t="s">
        <v>50</v>
      </c>
      <c r="C42" s="279" t="s">
        <v>51</v>
      </c>
      <c r="D42" s="279"/>
      <c r="E42" s="279"/>
      <c r="F42" s="108">
        <f>'02 10283_02-2 Pol'!AF11</f>
        <v>0</v>
      </c>
      <c r="G42" s="101">
        <v>0</v>
      </c>
      <c r="H42" s="101">
        <f t="shared" si="1"/>
        <v>0</v>
      </c>
      <c r="I42" s="101">
        <f t="shared" si="2"/>
        <v>0</v>
      </c>
      <c r="J42" s="102" t="str">
        <f t="shared" si="3"/>
        <v/>
      </c>
    </row>
    <row r="43" spans="1:10" ht="25.5" customHeight="1" x14ac:dyDescent="0.2">
      <c r="A43" s="88">
        <v>3</v>
      </c>
      <c r="B43" s="107" t="s">
        <v>52</v>
      </c>
      <c r="C43" s="279" t="s">
        <v>53</v>
      </c>
      <c r="D43" s="279"/>
      <c r="E43" s="279"/>
      <c r="F43" s="108">
        <f>'02 10283_02-3 Pol'!G123</f>
        <v>0</v>
      </c>
      <c r="G43" s="101">
        <v>0</v>
      </c>
      <c r="H43" s="101">
        <f t="shared" si="1"/>
        <v>0</v>
      </c>
      <c r="I43" s="101">
        <f t="shared" si="2"/>
        <v>0</v>
      </c>
      <c r="J43" s="102" t="str">
        <f t="shared" si="3"/>
        <v/>
      </c>
    </row>
    <row r="44" spans="1:10" ht="25.5" customHeight="1" x14ac:dyDescent="0.2">
      <c r="A44" s="88">
        <v>3</v>
      </c>
      <c r="B44" s="107" t="s">
        <v>54</v>
      </c>
      <c r="C44" s="279" t="s">
        <v>55</v>
      </c>
      <c r="D44" s="279"/>
      <c r="E44" s="279"/>
      <c r="F44" s="108">
        <f>'02 10283_02-4 Pol'!AF11</f>
        <v>0</v>
      </c>
      <c r="G44" s="101">
        <v>0</v>
      </c>
      <c r="H44" s="101">
        <f t="shared" si="1"/>
        <v>0</v>
      </c>
      <c r="I44" s="101">
        <f t="shared" si="2"/>
        <v>0</v>
      </c>
      <c r="J44" s="102" t="str">
        <f t="shared" si="3"/>
        <v/>
      </c>
    </row>
    <row r="45" spans="1:10" ht="25.5" customHeight="1" x14ac:dyDescent="0.2">
      <c r="A45" s="88">
        <v>3</v>
      </c>
      <c r="B45" s="107" t="s">
        <v>56</v>
      </c>
      <c r="C45" s="279" t="s">
        <v>57</v>
      </c>
      <c r="D45" s="279"/>
      <c r="E45" s="279"/>
      <c r="F45" s="108">
        <f>'02 10283_02-5 Pol'!AE11</f>
        <v>0</v>
      </c>
      <c r="G45" s="101">
        <f>'02 10283_02-5 Pol'!AF11</f>
        <v>0</v>
      </c>
      <c r="H45" s="101">
        <f t="shared" si="1"/>
        <v>0</v>
      </c>
      <c r="I45" s="101">
        <f t="shared" si="2"/>
        <v>0</v>
      </c>
      <c r="J45" s="102" t="str">
        <f t="shared" si="3"/>
        <v/>
      </c>
    </row>
    <row r="46" spans="1:10" ht="25.5" customHeight="1" x14ac:dyDescent="0.2">
      <c r="A46" s="88">
        <v>3</v>
      </c>
      <c r="B46" s="107" t="s">
        <v>58</v>
      </c>
      <c r="C46" s="279" t="s">
        <v>323</v>
      </c>
      <c r="D46" s="279"/>
      <c r="E46" s="279"/>
      <c r="F46" s="108">
        <f>'02 10283_02-6 Pol'!AF13</f>
        <v>0</v>
      </c>
      <c r="G46" s="101">
        <v>0</v>
      </c>
      <c r="H46" s="101">
        <f t="shared" si="1"/>
        <v>0</v>
      </c>
      <c r="I46" s="101">
        <f t="shared" si="2"/>
        <v>0</v>
      </c>
      <c r="J46" s="102" t="str">
        <f t="shared" si="3"/>
        <v/>
      </c>
    </row>
    <row r="47" spans="1:10" ht="25.5" customHeight="1" x14ac:dyDescent="0.2">
      <c r="A47" s="88">
        <v>3</v>
      </c>
      <c r="B47" s="107" t="s">
        <v>59</v>
      </c>
      <c r="C47" s="279" t="s">
        <v>60</v>
      </c>
      <c r="D47" s="279"/>
      <c r="E47" s="279"/>
      <c r="F47" s="108">
        <f>'02 10283_07 Pol'!AE11</f>
        <v>0</v>
      </c>
      <c r="G47" s="101">
        <f>'02 10283_07 Pol'!AF11</f>
        <v>0</v>
      </c>
      <c r="H47" s="101">
        <f t="shared" si="1"/>
        <v>0</v>
      </c>
      <c r="I47" s="101">
        <f t="shared" si="2"/>
        <v>0</v>
      </c>
      <c r="J47" s="102" t="str">
        <f t="shared" si="3"/>
        <v/>
      </c>
    </row>
    <row r="48" spans="1:10" ht="25.5" customHeight="1" x14ac:dyDescent="0.2">
      <c r="A48" s="88"/>
      <c r="B48" s="280" t="s">
        <v>61</v>
      </c>
      <c r="C48" s="281"/>
      <c r="D48" s="281"/>
      <c r="E48" s="282"/>
      <c r="F48" s="109">
        <f>SUM(F41:F47)</f>
        <v>0</v>
      </c>
      <c r="G48" s="110">
        <f>SUM(G41:G47)</f>
        <v>0</v>
      </c>
      <c r="H48" s="110">
        <f>SUM(H41:H47)</f>
        <v>0</v>
      </c>
      <c r="I48" s="110">
        <f>SUM(I41:I47)</f>
        <v>0</v>
      </c>
      <c r="J48" s="111">
        <f>SUM(J41:J47)</f>
        <v>0</v>
      </c>
    </row>
    <row r="52" spans="1:10" ht="15.75" x14ac:dyDescent="0.25">
      <c r="B52" s="120" t="s">
        <v>63</v>
      </c>
    </row>
    <row r="54" spans="1:10" ht="25.5" customHeight="1" x14ac:dyDescent="0.2">
      <c r="A54" s="122"/>
      <c r="B54" s="125" t="s">
        <v>18</v>
      </c>
      <c r="C54" s="125" t="s">
        <v>6</v>
      </c>
      <c r="D54" s="126"/>
      <c r="E54" s="126"/>
      <c r="F54" s="127" t="s">
        <v>64</v>
      </c>
      <c r="G54" s="127"/>
      <c r="H54" s="127"/>
      <c r="I54" s="127" t="s">
        <v>31</v>
      </c>
      <c r="J54" s="127" t="s">
        <v>0</v>
      </c>
    </row>
    <row r="55" spans="1:10" ht="36.75" customHeight="1" x14ac:dyDescent="0.2">
      <c r="A55" s="123"/>
      <c r="B55" s="128" t="s">
        <v>65</v>
      </c>
      <c r="C55" s="277" t="s">
        <v>66</v>
      </c>
      <c r="D55" s="278"/>
      <c r="E55" s="278"/>
      <c r="F55" s="136" t="s">
        <v>26</v>
      </c>
      <c r="G55" s="129"/>
      <c r="H55" s="129"/>
      <c r="I55" s="129">
        <f>'02 10283_02-1 Pol'!G8</f>
        <v>0</v>
      </c>
      <c r="J55" s="134" t="str">
        <f>IF(I69=0,"",I55/I69*100)</f>
        <v/>
      </c>
    </row>
    <row r="56" spans="1:10" ht="36.75" customHeight="1" x14ac:dyDescent="0.2">
      <c r="A56" s="123"/>
      <c r="B56" s="128" t="s">
        <v>67</v>
      </c>
      <c r="C56" s="277" t="s">
        <v>68</v>
      </c>
      <c r="D56" s="278"/>
      <c r="E56" s="278"/>
      <c r="F56" s="136" t="s">
        <v>26</v>
      </c>
      <c r="G56" s="129"/>
      <c r="H56" s="129"/>
      <c r="I56" s="129">
        <f>'02 10283_02-1 Pol'!G19</f>
        <v>0</v>
      </c>
      <c r="J56" s="134" t="str">
        <f>IF(I69=0,"",I56/I69*100)</f>
        <v/>
      </c>
    </row>
    <row r="57" spans="1:10" ht="36.75" customHeight="1" x14ac:dyDescent="0.2">
      <c r="A57" s="123"/>
      <c r="B57" s="128" t="s">
        <v>69</v>
      </c>
      <c r="C57" s="277" t="s">
        <v>70</v>
      </c>
      <c r="D57" s="278"/>
      <c r="E57" s="278"/>
      <c r="F57" s="136" t="s">
        <v>26</v>
      </c>
      <c r="G57" s="129"/>
      <c r="H57" s="129"/>
      <c r="I57" s="129">
        <f>'02 10283_02-1 Pol'!G25+'02 10283_02-5 Pol'!G8+'02 10283_02-6 Pol'!G8</f>
        <v>0</v>
      </c>
      <c r="J57" s="134" t="str">
        <f>IF(I69=0,"",I57/I69*100)</f>
        <v/>
      </c>
    </row>
    <row r="58" spans="1:10" ht="36.75" customHeight="1" x14ac:dyDescent="0.2">
      <c r="A58" s="123"/>
      <c r="B58" s="128" t="s">
        <v>71</v>
      </c>
      <c r="C58" s="277" t="s">
        <v>72</v>
      </c>
      <c r="D58" s="278"/>
      <c r="E58" s="278"/>
      <c r="F58" s="136" t="s">
        <v>26</v>
      </c>
      <c r="G58" s="129"/>
      <c r="H58" s="129"/>
      <c r="I58" s="129">
        <f>'02 10283_02-1 Pol'!G55</f>
        <v>0</v>
      </c>
      <c r="J58" s="134" t="str">
        <f>IF(I69=0,"",I58/I69*100)</f>
        <v/>
      </c>
    </row>
    <row r="59" spans="1:10" ht="36.75" customHeight="1" x14ac:dyDescent="0.2">
      <c r="A59" s="123"/>
      <c r="B59" s="128" t="s">
        <v>73</v>
      </c>
      <c r="C59" s="277" t="s">
        <v>74</v>
      </c>
      <c r="D59" s="278"/>
      <c r="E59" s="278"/>
      <c r="F59" s="136" t="s">
        <v>27</v>
      </c>
      <c r="G59" s="129"/>
      <c r="H59" s="129"/>
      <c r="I59" s="129">
        <f>'02 10283_02-2 Pol'!G8</f>
        <v>0</v>
      </c>
      <c r="J59" s="134" t="str">
        <f>IF(I69=0,"",I59/I69*100)</f>
        <v/>
      </c>
    </row>
    <row r="60" spans="1:10" ht="36.75" customHeight="1" x14ac:dyDescent="0.2">
      <c r="A60" s="123"/>
      <c r="B60" s="128" t="s">
        <v>75</v>
      </c>
      <c r="C60" s="277" t="s">
        <v>76</v>
      </c>
      <c r="D60" s="278"/>
      <c r="E60" s="278"/>
      <c r="F60" s="136" t="s">
        <v>27</v>
      </c>
      <c r="G60" s="129"/>
      <c r="H60" s="129"/>
      <c r="I60" s="129">
        <f>'02 10283_02-1 Pol'!G57</f>
        <v>0</v>
      </c>
      <c r="J60" s="134" t="str">
        <f>IF(I69=0,"",I60/I69*100)</f>
        <v/>
      </c>
    </row>
    <row r="61" spans="1:10" ht="36.75" customHeight="1" x14ac:dyDescent="0.2">
      <c r="A61" s="123"/>
      <c r="B61" s="128" t="s">
        <v>77</v>
      </c>
      <c r="C61" s="277" t="s">
        <v>78</v>
      </c>
      <c r="D61" s="278"/>
      <c r="E61" s="278"/>
      <c r="F61" s="136" t="s">
        <v>27</v>
      </c>
      <c r="G61" s="129"/>
      <c r="H61" s="129"/>
      <c r="I61" s="129">
        <f>'02 10283_02-1 Pol'!G68</f>
        <v>0</v>
      </c>
      <c r="J61" s="134" t="str">
        <f>IF(I69=0,"",I61/I69*100)</f>
        <v/>
      </c>
    </row>
    <row r="62" spans="1:10" ht="36.75" customHeight="1" x14ac:dyDescent="0.2">
      <c r="A62" s="123"/>
      <c r="B62" s="128" t="s">
        <v>79</v>
      </c>
      <c r="C62" s="277" t="s">
        <v>80</v>
      </c>
      <c r="D62" s="278"/>
      <c r="E62" s="278"/>
      <c r="F62" s="136" t="s">
        <v>27</v>
      </c>
      <c r="G62" s="129"/>
      <c r="H62" s="129"/>
      <c r="I62" s="129">
        <f>'02 10283_02-1 Pol'!G85</f>
        <v>0</v>
      </c>
      <c r="J62" s="134" t="str">
        <f>IF(I69=0,"",I62/I69*100)</f>
        <v/>
      </c>
    </row>
    <row r="63" spans="1:10" ht="36.75" customHeight="1" x14ac:dyDescent="0.2">
      <c r="A63" s="123"/>
      <c r="B63" s="128" t="s">
        <v>81</v>
      </c>
      <c r="C63" s="277" t="s">
        <v>82</v>
      </c>
      <c r="D63" s="278"/>
      <c r="E63" s="278"/>
      <c r="F63" s="136" t="s">
        <v>27</v>
      </c>
      <c r="G63" s="129"/>
      <c r="H63" s="129"/>
      <c r="I63" s="129">
        <f>'02 10283_02-1 Pol'!G93</f>
        <v>0</v>
      </c>
      <c r="J63" s="134" t="str">
        <f>IF(I69=0,"",I63/I69*100)</f>
        <v/>
      </c>
    </row>
    <row r="64" spans="1:10" ht="36.75" customHeight="1" x14ac:dyDescent="0.2">
      <c r="A64" s="123"/>
      <c r="B64" s="128" t="s">
        <v>83</v>
      </c>
      <c r="C64" s="277" t="s">
        <v>84</v>
      </c>
      <c r="D64" s="278"/>
      <c r="E64" s="278"/>
      <c r="F64" s="136" t="s">
        <v>28</v>
      </c>
      <c r="G64" s="129"/>
      <c r="H64" s="129"/>
      <c r="I64" s="129">
        <f>'02 10283_02-3 Pol'!G123</f>
        <v>0</v>
      </c>
      <c r="J64" s="134" t="str">
        <f>IF(I69=0,"",I64/I69*100)</f>
        <v/>
      </c>
    </row>
    <row r="65" spans="1:10" ht="36.75" customHeight="1" x14ac:dyDescent="0.2">
      <c r="A65" s="123"/>
      <c r="B65" s="128" t="s">
        <v>85</v>
      </c>
      <c r="C65" s="277" t="s">
        <v>86</v>
      </c>
      <c r="D65" s="278"/>
      <c r="E65" s="278"/>
      <c r="F65" s="136" t="s">
        <v>28</v>
      </c>
      <c r="G65" s="129"/>
      <c r="H65" s="129"/>
      <c r="I65" s="129">
        <f>'02 10283_02-4 Pol'!G78</f>
        <v>0</v>
      </c>
      <c r="J65" s="134" t="str">
        <f>IF(I69=0,"",I65/I69*100)</f>
        <v/>
      </c>
    </row>
    <row r="66" spans="1:10" ht="36.75" customHeight="1" x14ac:dyDescent="0.2">
      <c r="A66" s="123"/>
      <c r="B66" s="128" t="s">
        <v>87</v>
      </c>
      <c r="C66" s="277" t="s">
        <v>88</v>
      </c>
      <c r="D66" s="278"/>
      <c r="E66" s="278"/>
      <c r="F66" s="136" t="s">
        <v>89</v>
      </c>
      <c r="G66" s="129"/>
      <c r="H66" s="129"/>
      <c r="I66" s="129">
        <f>'02 10283_02-1 Pol'!G104</f>
        <v>0</v>
      </c>
      <c r="J66" s="134" t="str">
        <f>IF(I69=0,"",I66/I69*100)</f>
        <v/>
      </c>
    </row>
    <row r="67" spans="1:10" ht="36.75" customHeight="1" x14ac:dyDescent="0.2">
      <c r="A67" s="123"/>
      <c r="B67" s="128" t="s">
        <v>90</v>
      </c>
      <c r="C67" s="277" t="s">
        <v>29</v>
      </c>
      <c r="D67" s="278"/>
      <c r="E67" s="278"/>
      <c r="F67" s="136" t="s">
        <v>90</v>
      </c>
      <c r="G67" s="129"/>
      <c r="H67" s="129"/>
      <c r="I67" s="129">
        <f>'02 10283_02-1 Pol'!G111</f>
        <v>0</v>
      </c>
      <c r="J67" s="134" t="str">
        <f>IF(I69=0,"",I67/I69*100)</f>
        <v/>
      </c>
    </row>
    <row r="68" spans="1:10" ht="36.75" customHeight="1" x14ac:dyDescent="0.2">
      <c r="A68" s="123"/>
      <c r="B68" s="128" t="s">
        <v>91</v>
      </c>
      <c r="C68" s="277" t="s">
        <v>30</v>
      </c>
      <c r="D68" s="278"/>
      <c r="E68" s="278"/>
      <c r="F68" s="136" t="s">
        <v>91</v>
      </c>
      <c r="G68" s="129"/>
      <c r="H68" s="129"/>
      <c r="I68" s="129">
        <f>'02 10283_07 Pol'!G8</f>
        <v>0</v>
      </c>
      <c r="J68" s="134" t="str">
        <f>IF(I69=0,"",I68/I69*100)</f>
        <v/>
      </c>
    </row>
    <row r="69" spans="1:10" ht="25.5" customHeight="1" x14ac:dyDescent="0.2">
      <c r="A69" s="124"/>
      <c r="B69" s="130" t="s">
        <v>1</v>
      </c>
      <c r="C69" s="131"/>
      <c r="D69" s="132"/>
      <c r="E69" s="132"/>
      <c r="F69" s="137"/>
      <c r="G69" s="133"/>
      <c r="H69" s="133"/>
      <c r="I69" s="133">
        <f>SUM(I55:I68)</f>
        <v>0</v>
      </c>
      <c r="J69" s="135">
        <f>SUM(J55:J68)</f>
        <v>0</v>
      </c>
    </row>
    <row r="70" spans="1:10" x14ac:dyDescent="0.2">
      <c r="F70" s="86"/>
      <c r="G70" s="86"/>
      <c r="H70" s="86"/>
      <c r="I70" s="86"/>
      <c r="J70" s="87"/>
    </row>
    <row r="71" spans="1:10" x14ac:dyDescent="0.2">
      <c r="F71" s="86"/>
      <c r="G71" s="86"/>
      <c r="H71" s="86"/>
      <c r="I71" s="86"/>
      <c r="J71" s="87"/>
    </row>
    <row r="72" spans="1:10" x14ac:dyDescent="0.2">
      <c r="F72" s="86"/>
      <c r="G72" s="86"/>
      <c r="H72" s="86"/>
      <c r="I72" s="86"/>
      <c r="J72" s="87"/>
    </row>
  </sheetData>
  <sheetProtection sheet="1" objects="1" scenarios="1"/>
  <protectedRanges>
    <protectedRange sqref="D11:G13 I11:I12" name="Oblast1"/>
  </protectedRanges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65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B48:E48"/>
    <mergeCell ref="C55:E55"/>
    <mergeCell ref="C56:E56"/>
    <mergeCell ref="C57:E57"/>
    <mergeCell ref="C58:E58"/>
    <mergeCell ref="C59:E59"/>
    <mergeCell ref="C65:E65"/>
    <mergeCell ref="C66:E66"/>
    <mergeCell ref="C67:E67"/>
    <mergeCell ref="C68:E68"/>
    <mergeCell ref="C60:E60"/>
    <mergeCell ref="C61:E61"/>
    <mergeCell ref="C62:E62"/>
    <mergeCell ref="C63:E63"/>
    <mergeCell ref="C64:E6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328" t="s">
        <v>7</v>
      </c>
      <c r="B1" s="328"/>
      <c r="C1" s="329"/>
      <c r="D1" s="328"/>
      <c r="E1" s="328"/>
      <c r="F1" s="328"/>
      <c r="G1" s="328"/>
    </row>
    <row r="2" spans="1:7" ht="24.95" customHeight="1" x14ac:dyDescent="0.2">
      <c r="A2" s="50" t="s">
        <v>8</v>
      </c>
      <c r="B2" s="49"/>
      <c r="C2" s="330"/>
      <c r="D2" s="330"/>
      <c r="E2" s="330"/>
      <c r="F2" s="330"/>
      <c r="G2" s="331"/>
    </row>
    <row r="3" spans="1:7" ht="24.95" customHeight="1" x14ac:dyDescent="0.2">
      <c r="A3" s="50" t="s">
        <v>9</v>
      </c>
      <c r="B3" s="49"/>
      <c r="C3" s="330"/>
      <c r="D3" s="330"/>
      <c r="E3" s="330"/>
      <c r="F3" s="330"/>
      <c r="G3" s="331"/>
    </row>
    <row r="4" spans="1:7" ht="24.95" customHeight="1" x14ac:dyDescent="0.2">
      <c r="A4" s="50" t="s">
        <v>10</v>
      </c>
      <c r="B4" s="49"/>
      <c r="C4" s="330"/>
      <c r="D4" s="330"/>
      <c r="E4" s="330"/>
      <c r="F4" s="330"/>
      <c r="G4" s="331"/>
    </row>
    <row r="5" spans="1:7" x14ac:dyDescent="0.2">
      <c r="B5" s="4"/>
      <c r="C5" s="5"/>
      <c r="D5" s="6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zoomScale="115" zoomScaleNormal="115" workbookViewId="0">
      <pane ySplit="7" topLeftCell="A104" activePane="bottomLeft" state="frozen"/>
      <selection pane="bottomLeft" activeCell="A125" sqref="A125:G12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  <col min="42" max="42" width="9.140625" style="188"/>
  </cols>
  <sheetData>
    <row r="1" spans="1:60" ht="15.75" customHeight="1" x14ac:dyDescent="0.25">
      <c r="A1" s="344" t="s">
        <v>7</v>
      </c>
      <c r="B1" s="344"/>
      <c r="C1" s="344"/>
      <c r="D1" s="344"/>
      <c r="E1" s="344"/>
      <c r="F1" s="344"/>
      <c r="G1" s="344"/>
      <c r="AG1" t="s">
        <v>92</v>
      </c>
    </row>
    <row r="2" spans="1:60" ht="24.95" customHeight="1" x14ac:dyDescent="0.2">
      <c r="A2" s="139" t="s">
        <v>8</v>
      </c>
      <c r="B2" s="49" t="s">
        <v>43</v>
      </c>
      <c r="C2" s="345" t="s">
        <v>44</v>
      </c>
      <c r="D2" s="346"/>
      <c r="E2" s="346"/>
      <c r="F2" s="346"/>
      <c r="G2" s="347"/>
      <c r="AG2" t="s">
        <v>93</v>
      </c>
    </row>
    <row r="3" spans="1:60" ht="24.95" customHeight="1" x14ac:dyDescent="0.2">
      <c r="A3" s="139" t="s">
        <v>9</v>
      </c>
      <c r="B3" s="49" t="s">
        <v>46</v>
      </c>
      <c r="C3" s="345" t="s">
        <v>47</v>
      </c>
      <c r="D3" s="346"/>
      <c r="E3" s="346"/>
      <c r="F3" s="346"/>
      <c r="G3" s="347"/>
      <c r="AC3" s="121" t="s">
        <v>93</v>
      </c>
      <c r="AG3" t="s">
        <v>94</v>
      </c>
    </row>
    <row r="4" spans="1:60" ht="24.95" customHeight="1" x14ac:dyDescent="0.2">
      <c r="A4" s="140" t="s">
        <v>10</v>
      </c>
      <c r="B4" s="141" t="s">
        <v>48</v>
      </c>
      <c r="C4" s="348" t="s">
        <v>49</v>
      </c>
      <c r="D4" s="349"/>
      <c r="E4" s="349"/>
      <c r="F4" s="349"/>
      <c r="G4" s="350"/>
      <c r="AG4" t="s">
        <v>95</v>
      </c>
    </row>
    <row r="5" spans="1:60" x14ac:dyDescent="0.2">
      <c r="D5" s="10"/>
    </row>
    <row r="6" spans="1:60" ht="38.25" x14ac:dyDescent="0.2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117</v>
      </c>
      <c r="B8" s="162" t="s">
        <v>65</v>
      </c>
      <c r="C8" s="180" t="s">
        <v>66</v>
      </c>
      <c r="D8" s="163"/>
      <c r="E8" s="164"/>
      <c r="F8" s="165"/>
      <c r="G8" s="166">
        <f>SUMIF(AG9:AG18,"&lt;&gt;NOR",G9:G18)</f>
        <v>0</v>
      </c>
      <c r="H8" s="160"/>
      <c r="I8" s="160">
        <f>SUM(I9:I18)</f>
        <v>89417.78</v>
      </c>
      <c r="J8" s="160"/>
      <c r="K8" s="160">
        <f>SUM(K9:K18)</f>
        <v>306295.62</v>
      </c>
      <c r="L8" s="160"/>
      <c r="M8" s="160">
        <f>SUM(M9:M18)</f>
        <v>0</v>
      </c>
      <c r="N8" s="160"/>
      <c r="O8" s="160">
        <f>SUM(O9:O18)</f>
        <v>10.129999999999999</v>
      </c>
      <c r="P8" s="160"/>
      <c r="Q8" s="160">
        <f>SUM(Q9:Q18)</f>
        <v>0</v>
      </c>
      <c r="R8" s="160"/>
      <c r="S8" s="160"/>
      <c r="T8" s="160"/>
      <c r="U8" s="160"/>
      <c r="V8" s="160">
        <f>SUM(V9:V18)</f>
        <v>468.87</v>
      </c>
      <c r="W8" s="160"/>
      <c r="X8" s="160"/>
      <c r="AG8" t="s">
        <v>118</v>
      </c>
    </row>
    <row r="9" spans="1:60" outlineLevel="1" x14ac:dyDescent="0.2">
      <c r="A9" s="173">
        <v>1</v>
      </c>
      <c r="B9" s="174" t="s">
        <v>119</v>
      </c>
      <c r="C9" s="181" t="s">
        <v>120</v>
      </c>
      <c r="D9" s="175" t="s">
        <v>121</v>
      </c>
      <c r="E9" s="176">
        <v>2</v>
      </c>
      <c r="F9" s="177"/>
      <c r="G9" s="178">
        <f>ROUND(E9*F9,2)</f>
        <v>0</v>
      </c>
      <c r="H9" s="157">
        <v>188.94</v>
      </c>
      <c r="I9" s="156">
        <f>ROUND(E9*H9,2)</f>
        <v>377.88</v>
      </c>
      <c r="J9" s="157">
        <v>233.06</v>
      </c>
      <c r="K9" s="156">
        <f>ROUND(E9*J9,2)</f>
        <v>466.12</v>
      </c>
      <c r="L9" s="156">
        <v>21</v>
      </c>
      <c r="M9" s="156">
        <f>G9*(1+L9/100)</f>
        <v>0</v>
      </c>
      <c r="N9" s="156">
        <v>0.13439999999999999</v>
      </c>
      <c r="O9" s="156">
        <f>ROUND(E9*N9,2)</f>
        <v>0.27</v>
      </c>
      <c r="P9" s="156">
        <v>0</v>
      </c>
      <c r="Q9" s="156">
        <f>ROUND(E9*P9,2)</f>
        <v>0</v>
      </c>
      <c r="R9" s="156"/>
      <c r="S9" s="156" t="s">
        <v>122</v>
      </c>
      <c r="T9" s="156" t="s">
        <v>122</v>
      </c>
      <c r="U9" s="156">
        <v>0.55100000000000005</v>
      </c>
      <c r="V9" s="156">
        <f>ROUND(E9*U9,2)</f>
        <v>1.1000000000000001</v>
      </c>
      <c r="W9" s="156"/>
      <c r="X9" s="156" t="s">
        <v>123</v>
      </c>
      <c r="Y9" s="147"/>
      <c r="Z9" s="147"/>
      <c r="AA9" s="147"/>
      <c r="AB9" s="187"/>
      <c r="AC9" s="147"/>
      <c r="AD9" s="147"/>
      <c r="AE9" s="147"/>
      <c r="AF9" s="147"/>
      <c r="AG9" s="147" t="s">
        <v>124</v>
      </c>
      <c r="AH9" s="147"/>
      <c r="AI9" s="147"/>
      <c r="AJ9" s="147"/>
      <c r="AK9" s="147"/>
      <c r="AL9" s="147"/>
      <c r="AM9" s="147"/>
      <c r="AN9" s="147"/>
      <c r="AO9" s="147"/>
      <c r="AP9" s="18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ht="22.5" outlineLevel="1" x14ac:dyDescent="0.2">
      <c r="A10" s="167">
        <v>2</v>
      </c>
      <c r="B10" s="168" t="s">
        <v>125</v>
      </c>
      <c r="C10" s="182" t="s">
        <v>126</v>
      </c>
      <c r="D10" s="169" t="s">
        <v>127</v>
      </c>
      <c r="E10" s="170">
        <v>2.52</v>
      </c>
      <c r="F10" s="171"/>
      <c r="G10" s="172">
        <f>ROUND(E10*F10,2)</f>
        <v>0</v>
      </c>
      <c r="H10" s="157">
        <v>533.44000000000005</v>
      </c>
      <c r="I10" s="156">
        <f>ROUND(E10*H10,2)</f>
        <v>1344.27</v>
      </c>
      <c r="J10" s="157">
        <v>643.55999999999995</v>
      </c>
      <c r="K10" s="156">
        <f>ROUND(E10*J10,2)</f>
        <v>1621.77</v>
      </c>
      <c r="L10" s="156">
        <v>21</v>
      </c>
      <c r="M10" s="156">
        <f>G10*(1+L10/100)</f>
        <v>0</v>
      </c>
      <c r="N10" s="156">
        <v>4.6120000000000001E-2</v>
      </c>
      <c r="O10" s="156">
        <f>ROUND(E10*N10,2)</f>
        <v>0.12</v>
      </c>
      <c r="P10" s="156">
        <v>0</v>
      </c>
      <c r="Q10" s="156">
        <f>ROUND(E10*P10,2)</f>
        <v>0</v>
      </c>
      <c r="R10" s="156"/>
      <c r="S10" s="156" t="s">
        <v>122</v>
      </c>
      <c r="T10" s="156" t="s">
        <v>122</v>
      </c>
      <c r="U10" s="156">
        <v>1.4039999999999999</v>
      </c>
      <c r="V10" s="156">
        <f>ROUND(E10*U10,2)</f>
        <v>3.54</v>
      </c>
      <c r="W10" s="156"/>
      <c r="X10" s="156" t="s">
        <v>123</v>
      </c>
      <c r="Y10" s="147"/>
      <c r="Z10" s="147"/>
      <c r="AA10" s="147"/>
      <c r="AB10" s="187"/>
      <c r="AC10" s="147"/>
      <c r="AD10" s="147"/>
      <c r="AE10" s="147"/>
      <c r="AF10" s="147"/>
      <c r="AG10" s="147" t="s">
        <v>128</v>
      </c>
      <c r="AH10" s="147"/>
      <c r="AI10" s="147"/>
      <c r="AJ10" s="147"/>
      <c r="AK10" s="147"/>
      <c r="AL10" s="147"/>
      <c r="AM10" s="147"/>
      <c r="AN10" s="147"/>
      <c r="AO10" s="147"/>
      <c r="AP10" s="18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54"/>
      <c r="B11" s="155"/>
      <c r="C11" s="183" t="s">
        <v>129</v>
      </c>
      <c r="D11" s="158"/>
      <c r="E11" s="159">
        <v>2.52</v>
      </c>
      <c r="F11" s="156"/>
      <c r="G11" s="156"/>
      <c r="H11" s="156"/>
      <c r="I11" s="156"/>
      <c r="J11" s="156"/>
      <c r="K11" s="156"/>
      <c r="L11" s="156"/>
      <c r="M11" s="156"/>
      <c r="N11" s="156"/>
      <c r="O11" s="156"/>
      <c r="P11" s="156"/>
      <c r="Q11" s="156"/>
      <c r="R11" s="156"/>
      <c r="S11" s="156"/>
      <c r="T11" s="156"/>
      <c r="U11" s="156"/>
      <c r="V11" s="156"/>
      <c r="W11" s="156"/>
      <c r="X11" s="156"/>
      <c r="Y11" s="147"/>
      <c r="Z11" s="147"/>
      <c r="AA11" s="147"/>
      <c r="AB11" s="187"/>
      <c r="AC11" s="147"/>
      <c r="AD11" s="147"/>
      <c r="AE11" s="147"/>
      <c r="AF11" s="147"/>
      <c r="AG11" s="147" t="s">
        <v>130</v>
      </c>
      <c r="AH11" s="147">
        <v>0</v>
      </c>
      <c r="AI11" s="147"/>
      <c r="AJ11" s="147"/>
      <c r="AK11" s="147"/>
      <c r="AL11" s="147"/>
      <c r="AM11" s="147"/>
      <c r="AN11" s="147"/>
      <c r="AO11" s="147"/>
      <c r="AP11" s="18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ht="22.5" outlineLevel="1" x14ac:dyDescent="0.2">
      <c r="A12" s="167">
        <v>3</v>
      </c>
      <c r="B12" s="168" t="s">
        <v>131</v>
      </c>
      <c r="C12" s="182" t="s">
        <v>132</v>
      </c>
      <c r="D12" s="169" t="s">
        <v>127</v>
      </c>
      <c r="E12" s="170">
        <v>78.597300000000004</v>
      </c>
      <c r="F12" s="171"/>
      <c r="G12" s="172">
        <f>ROUND(E12*F12,2)</f>
        <v>0</v>
      </c>
      <c r="H12" s="157">
        <v>682.49</v>
      </c>
      <c r="I12" s="156">
        <f>ROUND(E12*H12,2)</f>
        <v>53641.87</v>
      </c>
      <c r="J12" s="157">
        <v>666.51</v>
      </c>
      <c r="K12" s="156">
        <f>ROUND(E12*J12,2)</f>
        <v>52385.89</v>
      </c>
      <c r="L12" s="156">
        <v>21</v>
      </c>
      <c r="M12" s="156">
        <f>G12*(1+L12/100)</f>
        <v>0</v>
      </c>
      <c r="N12" s="156">
        <v>5.3789999999999998E-2</v>
      </c>
      <c r="O12" s="156">
        <f>ROUND(E12*N12,2)</f>
        <v>4.2300000000000004</v>
      </c>
      <c r="P12" s="156">
        <v>0</v>
      </c>
      <c r="Q12" s="156">
        <f>ROUND(E12*P12,2)</f>
        <v>0</v>
      </c>
      <c r="R12" s="156"/>
      <c r="S12" s="156" t="s">
        <v>122</v>
      </c>
      <c r="T12" s="156" t="s">
        <v>122</v>
      </c>
      <c r="U12" s="156">
        <v>1.452</v>
      </c>
      <c r="V12" s="156">
        <f>ROUND(E12*U12,2)</f>
        <v>114.12</v>
      </c>
      <c r="W12" s="156"/>
      <c r="X12" s="156" t="s">
        <v>123</v>
      </c>
      <c r="Y12" s="147"/>
      <c r="Z12" s="147"/>
      <c r="AA12" s="147"/>
      <c r="AB12" s="187"/>
      <c r="AC12" s="147"/>
      <c r="AD12" s="147"/>
      <c r="AE12" s="147"/>
      <c r="AF12" s="147"/>
      <c r="AG12" s="147" t="s">
        <v>128</v>
      </c>
      <c r="AH12" s="147"/>
      <c r="AI12" s="147"/>
      <c r="AJ12" s="147"/>
      <c r="AK12" s="147"/>
      <c r="AL12" s="147"/>
      <c r="AM12" s="147"/>
      <c r="AN12" s="147"/>
      <c r="AO12" s="147"/>
      <c r="AP12" s="187"/>
      <c r="AQ12" s="147"/>
      <c r="AR12" s="147"/>
      <c r="AS12" s="147"/>
      <c r="AT12" s="147"/>
      <c r="AU12" s="147"/>
      <c r="AV12" s="147"/>
      <c r="AW12" s="147"/>
      <c r="AX12" s="147"/>
      <c r="AY12" s="147"/>
      <c r="AZ12" s="147"/>
      <c r="BA12" s="147"/>
      <c r="BB12" s="147"/>
      <c r="BC12" s="147"/>
      <c r="BD12" s="147"/>
      <c r="BE12" s="147"/>
      <c r="BF12" s="147"/>
      <c r="BG12" s="147"/>
      <c r="BH12" s="147"/>
    </row>
    <row r="13" spans="1:60" outlineLevel="1" x14ac:dyDescent="0.2">
      <c r="A13" s="154"/>
      <c r="B13" s="155"/>
      <c r="C13" s="183" t="s">
        <v>133</v>
      </c>
      <c r="D13" s="158"/>
      <c r="E13" s="159">
        <v>10.8</v>
      </c>
      <c r="F13" s="156"/>
      <c r="G13" s="156"/>
      <c r="H13" s="156"/>
      <c r="I13" s="156"/>
      <c r="J13" s="156"/>
      <c r="K13" s="156"/>
      <c r="L13" s="156"/>
      <c r="M13" s="156"/>
      <c r="N13" s="156"/>
      <c r="O13" s="156"/>
      <c r="P13" s="156"/>
      <c r="Q13" s="156"/>
      <c r="R13" s="156"/>
      <c r="S13" s="156"/>
      <c r="T13" s="156"/>
      <c r="U13" s="156"/>
      <c r="V13" s="156"/>
      <c r="W13" s="156"/>
      <c r="X13" s="156"/>
      <c r="Y13" s="147"/>
      <c r="Z13" s="147"/>
      <c r="AA13" s="147"/>
      <c r="AB13" s="187"/>
      <c r="AC13" s="147"/>
      <c r="AD13" s="147"/>
      <c r="AE13" s="147"/>
      <c r="AF13" s="147"/>
      <c r="AG13" s="147" t="s">
        <v>130</v>
      </c>
      <c r="AH13" s="147">
        <v>0</v>
      </c>
      <c r="AI13" s="147"/>
      <c r="AJ13" s="147"/>
      <c r="AK13" s="147"/>
      <c r="AL13" s="147"/>
      <c r="AM13" s="147"/>
      <c r="AN13" s="147"/>
      <c r="AO13" s="147"/>
      <c r="AP13" s="187"/>
      <c r="AQ13" s="147"/>
      <c r="AR13" s="147"/>
      <c r="AS13" s="147"/>
      <c r="AT13" s="147"/>
      <c r="AU13" s="147"/>
      <c r="AV13" s="147"/>
      <c r="AW13" s="147"/>
      <c r="AX13" s="147"/>
      <c r="AY13" s="147"/>
      <c r="AZ13" s="147"/>
      <c r="BA13" s="147"/>
      <c r="BB13" s="147"/>
      <c r="BC13" s="147"/>
      <c r="BD13" s="147"/>
      <c r="BE13" s="147"/>
      <c r="BF13" s="147"/>
      <c r="BG13" s="147"/>
      <c r="BH13" s="147"/>
    </row>
    <row r="14" spans="1:60" ht="22.5" outlineLevel="1" x14ac:dyDescent="0.2">
      <c r="A14" s="154"/>
      <c r="B14" s="155"/>
      <c r="C14" s="183" t="s">
        <v>134</v>
      </c>
      <c r="D14" s="158"/>
      <c r="E14" s="159">
        <v>67.790000000000006</v>
      </c>
      <c r="F14" s="156"/>
      <c r="G14" s="156"/>
      <c r="H14" s="156"/>
      <c r="I14" s="156"/>
      <c r="J14" s="156"/>
      <c r="K14" s="156"/>
      <c r="L14" s="156"/>
      <c r="M14" s="156"/>
      <c r="N14" s="156"/>
      <c r="O14" s="156"/>
      <c r="P14" s="156"/>
      <c r="Q14" s="156"/>
      <c r="R14" s="156"/>
      <c r="S14" s="156"/>
      <c r="T14" s="156"/>
      <c r="U14" s="156"/>
      <c r="V14" s="156"/>
      <c r="W14" s="156"/>
      <c r="X14" s="156"/>
      <c r="Y14" s="147"/>
      <c r="Z14" s="147"/>
      <c r="AA14" s="147"/>
      <c r="AB14" s="187"/>
      <c r="AC14" s="147"/>
      <c r="AD14" s="147"/>
      <c r="AE14" s="147"/>
      <c r="AF14" s="147"/>
      <c r="AG14" s="147" t="s">
        <v>130</v>
      </c>
      <c r="AH14" s="147">
        <v>0</v>
      </c>
      <c r="AI14" s="147"/>
      <c r="AJ14" s="147"/>
      <c r="AK14" s="147"/>
      <c r="AL14" s="147"/>
      <c r="AM14" s="147"/>
      <c r="AN14" s="147"/>
      <c r="AO14" s="147"/>
      <c r="AP14" s="187"/>
      <c r="AQ14" s="147"/>
      <c r="AR14" s="147"/>
      <c r="AS14" s="147"/>
      <c r="AT14" s="147"/>
      <c r="AU14" s="147"/>
      <c r="AV14" s="147"/>
      <c r="AW14" s="147"/>
      <c r="AX14" s="147"/>
      <c r="AY14" s="147"/>
      <c r="AZ14" s="147"/>
      <c r="BA14" s="147"/>
      <c r="BB14" s="147"/>
      <c r="BC14" s="147"/>
      <c r="BD14" s="147"/>
      <c r="BE14" s="147"/>
      <c r="BF14" s="147"/>
      <c r="BG14" s="147"/>
      <c r="BH14" s="147"/>
    </row>
    <row r="15" spans="1:60" ht="22.5" outlineLevel="1" x14ac:dyDescent="0.2">
      <c r="A15" s="173">
        <v>4</v>
      </c>
      <c r="B15" s="174" t="s">
        <v>135</v>
      </c>
      <c r="C15" s="181" t="s">
        <v>136</v>
      </c>
      <c r="D15" s="175" t="s">
        <v>127</v>
      </c>
      <c r="E15" s="176">
        <v>155.1</v>
      </c>
      <c r="F15" s="177"/>
      <c r="G15" s="178">
        <f>ROUND(E15*F15,2)</f>
        <v>0</v>
      </c>
      <c r="H15" s="157">
        <v>219.56</v>
      </c>
      <c r="I15" s="156">
        <f>ROUND(E15*H15,2)</f>
        <v>34053.760000000002</v>
      </c>
      <c r="J15" s="157">
        <v>476.44</v>
      </c>
      <c r="K15" s="156">
        <f>ROUND(E15*J15,2)</f>
        <v>73895.839999999997</v>
      </c>
      <c r="L15" s="156">
        <v>21</v>
      </c>
      <c r="M15" s="156">
        <f>G15*(1+L15/100)</f>
        <v>0</v>
      </c>
      <c r="N15" s="156">
        <v>1.8599999999999998E-2</v>
      </c>
      <c r="O15" s="156">
        <f>ROUND(E15*N15,2)</f>
        <v>2.88</v>
      </c>
      <c r="P15" s="156">
        <v>0</v>
      </c>
      <c r="Q15" s="156">
        <f>ROUND(E15*P15,2)</f>
        <v>0</v>
      </c>
      <c r="R15" s="156"/>
      <c r="S15" s="156" t="s">
        <v>122</v>
      </c>
      <c r="T15" s="156" t="s">
        <v>122</v>
      </c>
      <c r="U15" s="156">
        <v>1.0109999999999999</v>
      </c>
      <c r="V15" s="156">
        <f>ROUND(E15*U15,2)</f>
        <v>156.81</v>
      </c>
      <c r="W15" s="156"/>
      <c r="X15" s="156" t="s">
        <v>123</v>
      </c>
      <c r="Y15" s="147"/>
      <c r="Z15" s="147"/>
      <c r="AA15" s="147"/>
      <c r="AB15" s="187"/>
      <c r="AC15" s="147"/>
      <c r="AD15" s="147"/>
      <c r="AE15" s="147"/>
      <c r="AF15" s="147"/>
      <c r="AG15" s="147" t="s">
        <v>128</v>
      </c>
      <c r="AH15" s="147"/>
      <c r="AI15" s="147"/>
      <c r="AJ15" s="147"/>
      <c r="AK15" s="147"/>
      <c r="AL15" s="147"/>
      <c r="AM15" s="147"/>
      <c r="AN15" s="147"/>
      <c r="AO15" s="147"/>
      <c r="AP15" s="187"/>
      <c r="AQ15" s="147"/>
      <c r="AR15" s="147"/>
      <c r="AS15" s="147"/>
      <c r="AT15" s="147"/>
      <c r="AU15" s="147"/>
      <c r="AV15" s="147"/>
      <c r="AW15" s="147"/>
      <c r="AX15" s="147"/>
      <c r="AY15" s="147"/>
      <c r="AZ15" s="147"/>
      <c r="BA15" s="147"/>
      <c r="BB15" s="147"/>
      <c r="BC15" s="147"/>
      <c r="BD15" s="147"/>
      <c r="BE15" s="147"/>
      <c r="BF15" s="147"/>
      <c r="BG15" s="147"/>
      <c r="BH15" s="147"/>
    </row>
    <row r="16" spans="1:60" ht="22.5" outlineLevel="1" x14ac:dyDescent="0.2">
      <c r="A16" s="173">
        <v>5</v>
      </c>
      <c r="B16" s="174" t="s">
        <v>137</v>
      </c>
      <c r="C16" s="181" t="s">
        <v>138</v>
      </c>
      <c r="D16" s="175" t="s">
        <v>139</v>
      </c>
      <c r="E16" s="176">
        <v>2</v>
      </c>
      <c r="F16" s="177"/>
      <c r="G16" s="178">
        <f>ROUND(E16*F16,2)</f>
        <v>0</v>
      </c>
      <c r="H16" s="157">
        <v>0</v>
      </c>
      <c r="I16" s="156">
        <f>ROUND(E16*H16,2)</f>
        <v>0</v>
      </c>
      <c r="J16" s="157">
        <v>12277</v>
      </c>
      <c r="K16" s="156">
        <f>ROUND(E16*J16,2)</f>
        <v>24554</v>
      </c>
      <c r="L16" s="156">
        <v>21</v>
      </c>
      <c r="M16" s="156">
        <f>G16*(1+L16/100)</f>
        <v>0</v>
      </c>
      <c r="N16" s="156">
        <v>0</v>
      </c>
      <c r="O16" s="156">
        <f>ROUND(E16*N16,2)</f>
        <v>0</v>
      </c>
      <c r="P16" s="156">
        <v>0</v>
      </c>
      <c r="Q16" s="156">
        <f>ROUND(E16*P16,2)</f>
        <v>0</v>
      </c>
      <c r="R16" s="156"/>
      <c r="S16" s="156" t="s">
        <v>140</v>
      </c>
      <c r="T16" s="156" t="s">
        <v>141</v>
      </c>
      <c r="U16" s="156">
        <v>0</v>
      </c>
      <c r="V16" s="156">
        <f>ROUND(E16*U16,2)</f>
        <v>0</v>
      </c>
      <c r="W16" s="156"/>
      <c r="X16" s="156" t="s">
        <v>123</v>
      </c>
      <c r="Y16" s="147"/>
      <c r="Z16" s="147"/>
      <c r="AA16" s="147"/>
      <c r="AB16" s="187"/>
      <c r="AC16" s="147"/>
      <c r="AD16" s="147"/>
      <c r="AE16" s="147"/>
      <c r="AF16" s="147"/>
      <c r="AG16" s="147" t="s">
        <v>128</v>
      </c>
      <c r="AH16" s="147"/>
      <c r="AI16" s="147"/>
      <c r="AJ16" s="147"/>
      <c r="AK16" s="147"/>
      <c r="AL16" s="147"/>
      <c r="AM16" s="147"/>
      <c r="AN16" s="147"/>
      <c r="AO16" s="147"/>
      <c r="AP16" s="187"/>
      <c r="AQ16" s="147"/>
      <c r="AR16" s="147"/>
      <c r="AS16" s="147"/>
      <c r="AT16" s="147"/>
      <c r="AU16" s="147"/>
      <c r="AV16" s="147"/>
      <c r="AW16" s="147"/>
      <c r="AX16" s="147"/>
      <c r="AY16" s="147"/>
      <c r="AZ16" s="147"/>
      <c r="BA16" s="147"/>
      <c r="BB16" s="147"/>
      <c r="BC16" s="147"/>
      <c r="BD16" s="147"/>
      <c r="BE16" s="147"/>
      <c r="BF16" s="147"/>
      <c r="BG16" s="147"/>
      <c r="BH16" s="147"/>
    </row>
    <row r="17" spans="1:60" ht="22.5" outlineLevel="1" x14ac:dyDescent="0.2">
      <c r="A17" s="173">
        <v>6</v>
      </c>
      <c r="B17" s="174" t="s">
        <v>142</v>
      </c>
      <c r="C17" s="181" t="s">
        <v>143</v>
      </c>
      <c r="D17" s="175" t="s">
        <v>139</v>
      </c>
      <c r="E17" s="176">
        <v>1</v>
      </c>
      <c r="F17" s="177"/>
      <c r="G17" s="178">
        <f>ROUND(E17*F17,2)</f>
        <v>0</v>
      </c>
      <c r="H17" s="157">
        <v>0</v>
      </c>
      <c r="I17" s="156">
        <f>ROUND(E17*H17,2)</f>
        <v>0</v>
      </c>
      <c r="J17" s="157">
        <v>8060</v>
      </c>
      <c r="K17" s="156">
        <f>ROUND(E17*J17,2)</f>
        <v>8060</v>
      </c>
      <c r="L17" s="156">
        <v>21</v>
      </c>
      <c r="M17" s="156">
        <f>G17*(1+L17/100)</f>
        <v>0</v>
      </c>
      <c r="N17" s="156">
        <v>0</v>
      </c>
      <c r="O17" s="156">
        <f>ROUND(E17*N17,2)</f>
        <v>0</v>
      </c>
      <c r="P17" s="156">
        <v>0</v>
      </c>
      <c r="Q17" s="156">
        <f>ROUND(E17*P17,2)</f>
        <v>0</v>
      </c>
      <c r="R17" s="156"/>
      <c r="S17" s="156" t="s">
        <v>140</v>
      </c>
      <c r="T17" s="156" t="s">
        <v>141</v>
      </c>
      <c r="U17" s="156">
        <v>0</v>
      </c>
      <c r="V17" s="156">
        <f>ROUND(E17*U17,2)</f>
        <v>0</v>
      </c>
      <c r="W17" s="156"/>
      <c r="X17" s="156" t="s">
        <v>123</v>
      </c>
      <c r="Y17" s="147"/>
      <c r="Z17" s="147"/>
      <c r="AA17" s="147"/>
      <c r="AB17" s="187"/>
      <c r="AC17" s="147"/>
      <c r="AD17" s="147"/>
      <c r="AE17" s="147"/>
      <c r="AF17" s="147"/>
      <c r="AG17" s="147" t="s">
        <v>128</v>
      </c>
      <c r="AH17" s="147"/>
      <c r="AI17" s="147"/>
      <c r="AJ17" s="147"/>
      <c r="AK17" s="147"/>
      <c r="AL17" s="147"/>
      <c r="AM17" s="147"/>
      <c r="AN17" s="147"/>
      <c r="AO17" s="147"/>
      <c r="AP17" s="187"/>
      <c r="AQ17" s="147"/>
      <c r="AR17" s="147"/>
      <c r="AS17" s="147"/>
      <c r="AT17" s="147"/>
      <c r="AU17" s="147"/>
      <c r="AV17" s="147"/>
      <c r="AW17" s="147"/>
      <c r="AX17" s="147"/>
      <c r="AY17" s="147"/>
      <c r="AZ17" s="147"/>
      <c r="BA17" s="147"/>
      <c r="BB17" s="147"/>
      <c r="BC17" s="147"/>
      <c r="BD17" s="147"/>
      <c r="BE17" s="147"/>
      <c r="BF17" s="147"/>
      <c r="BG17" s="147"/>
      <c r="BH17" s="147"/>
    </row>
    <row r="18" spans="1:60" ht="22.5" outlineLevel="1" x14ac:dyDescent="0.2">
      <c r="A18" s="173">
        <v>7</v>
      </c>
      <c r="B18" s="174" t="s">
        <v>144</v>
      </c>
      <c r="C18" s="181" t="s">
        <v>145</v>
      </c>
      <c r="D18" s="175" t="s">
        <v>127</v>
      </c>
      <c r="E18" s="176">
        <v>191.2</v>
      </c>
      <c r="F18" s="177"/>
      <c r="G18" s="178">
        <f>ROUND(E18*F18,2)</f>
        <v>0</v>
      </c>
      <c r="H18" s="157">
        <v>0</v>
      </c>
      <c r="I18" s="156">
        <f>ROUND(E18*H18,2)</f>
        <v>0</v>
      </c>
      <c r="J18" s="157">
        <v>760</v>
      </c>
      <c r="K18" s="156">
        <f>ROUND(E18*J18,2)</f>
        <v>145312</v>
      </c>
      <c r="L18" s="156">
        <v>21</v>
      </c>
      <c r="M18" s="156">
        <f>G18*(1+L18/100)</f>
        <v>0</v>
      </c>
      <c r="N18" s="156">
        <v>1.3729999999999999E-2</v>
      </c>
      <c r="O18" s="156">
        <f>ROUND(E18*N18,2)</f>
        <v>2.63</v>
      </c>
      <c r="P18" s="156">
        <v>0</v>
      </c>
      <c r="Q18" s="156">
        <f>ROUND(E18*P18,2)</f>
        <v>0</v>
      </c>
      <c r="R18" s="156"/>
      <c r="S18" s="156" t="s">
        <v>140</v>
      </c>
      <c r="T18" s="156" t="s">
        <v>122</v>
      </c>
      <c r="U18" s="156">
        <v>1.0109999999999999</v>
      </c>
      <c r="V18" s="156">
        <f>ROUND(E18*U18,2)</f>
        <v>193.3</v>
      </c>
      <c r="W18" s="156"/>
      <c r="X18" s="156" t="s">
        <v>123</v>
      </c>
      <c r="Y18" s="147"/>
      <c r="Z18" s="147"/>
      <c r="AA18" s="147"/>
      <c r="AB18" s="187"/>
      <c r="AC18" s="147"/>
      <c r="AD18" s="147"/>
      <c r="AE18" s="147"/>
      <c r="AF18" s="147"/>
      <c r="AG18" s="147" t="s">
        <v>128</v>
      </c>
      <c r="AH18" s="147"/>
      <c r="AI18" s="147"/>
      <c r="AJ18" s="147"/>
      <c r="AK18" s="147"/>
      <c r="AL18" s="147"/>
      <c r="AM18" s="147"/>
      <c r="AN18" s="147"/>
      <c r="AO18" s="147"/>
      <c r="AP18" s="187"/>
      <c r="AQ18" s="147"/>
      <c r="AR18" s="147"/>
      <c r="AS18" s="147"/>
      <c r="AT18" s="147"/>
      <c r="AU18" s="147"/>
      <c r="AV18" s="147"/>
      <c r="AW18" s="147"/>
      <c r="AX18" s="147"/>
      <c r="AY18" s="147"/>
      <c r="AZ18" s="147"/>
      <c r="BA18" s="147"/>
      <c r="BB18" s="147"/>
      <c r="BC18" s="147"/>
      <c r="BD18" s="147"/>
      <c r="BE18" s="147"/>
      <c r="BF18" s="147"/>
      <c r="BG18" s="147"/>
      <c r="BH18" s="147"/>
    </row>
    <row r="19" spans="1:60" x14ac:dyDescent="0.2">
      <c r="A19" s="161" t="s">
        <v>117</v>
      </c>
      <c r="B19" s="162" t="s">
        <v>67</v>
      </c>
      <c r="C19" s="180" t="s">
        <v>68</v>
      </c>
      <c r="D19" s="163"/>
      <c r="E19" s="164"/>
      <c r="F19" s="165"/>
      <c r="G19" s="166">
        <f>SUMIF(AG20:AG24,"&lt;&gt;NOR",G20:G24)</f>
        <v>0</v>
      </c>
      <c r="H19" s="160"/>
      <c r="I19" s="160">
        <f>SUM(I20:I24)</f>
        <v>87707.77</v>
      </c>
      <c r="J19" s="160"/>
      <c r="K19" s="160">
        <f>SUM(K20:K24)</f>
        <v>314503.83999999997</v>
      </c>
      <c r="L19" s="160"/>
      <c r="M19" s="160">
        <f>SUM(M20:M24)</f>
        <v>0</v>
      </c>
      <c r="N19" s="160"/>
      <c r="O19" s="160">
        <f>SUM(O20:O24)</f>
        <v>23.130000000000003</v>
      </c>
      <c r="P19" s="160"/>
      <c r="Q19" s="160">
        <f>SUM(Q20:Q24)</f>
        <v>0</v>
      </c>
      <c r="R19" s="160"/>
      <c r="S19" s="160"/>
      <c r="T19" s="160"/>
      <c r="U19" s="160"/>
      <c r="V19" s="160">
        <f>SUM(V20:V24)</f>
        <v>508.34000000000003</v>
      </c>
      <c r="W19" s="160"/>
      <c r="X19" s="160"/>
      <c r="AB19" s="187"/>
      <c r="AG19" t="s">
        <v>118</v>
      </c>
    </row>
    <row r="20" spans="1:60" ht="22.5" outlineLevel="1" x14ac:dyDescent="0.2">
      <c r="A20" s="173">
        <v>8</v>
      </c>
      <c r="B20" s="174" t="s">
        <v>146</v>
      </c>
      <c r="C20" s="181" t="s">
        <v>147</v>
      </c>
      <c r="D20" s="175" t="s">
        <v>127</v>
      </c>
      <c r="E20" s="176">
        <v>68.7</v>
      </c>
      <c r="F20" s="177"/>
      <c r="G20" s="178">
        <f>ROUND(E20*F20,2)</f>
        <v>0</v>
      </c>
      <c r="H20" s="157">
        <v>49.3</v>
      </c>
      <c r="I20" s="156">
        <f>ROUND(E20*H20,2)</f>
        <v>3386.91</v>
      </c>
      <c r="J20" s="157">
        <v>295.2</v>
      </c>
      <c r="K20" s="156">
        <f>ROUND(E20*J20,2)</f>
        <v>20280.240000000002</v>
      </c>
      <c r="L20" s="156">
        <v>21</v>
      </c>
      <c r="M20" s="156">
        <f>G20*(1+L20/100)</f>
        <v>0</v>
      </c>
      <c r="N20" s="156">
        <v>3.1539999999999999E-2</v>
      </c>
      <c r="O20" s="156">
        <f>ROUND(E20*N20,2)</f>
        <v>2.17</v>
      </c>
      <c r="P20" s="156">
        <v>0</v>
      </c>
      <c r="Q20" s="156">
        <f>ROUND(E20*P20,2)</f>
        <v>0</v>
      </c>
      <c r="R20" s="156"/>
      <c r="S20" s="156" t="s">
        <v>122</v>
      </c>
      <c r="T20" s="156" t="s">
        <v>122</v>
      </c>
      <c r="U20" s="156">
        <v>0.60924999999999996</v>
      </c>
      <c r="V20" s="156">
        <f>ROUND(E20*U20,2)</f>
        <v>41.86</v>
      </c>
      <c r="W20" s="156"/>
      <c r="X20" s="156" t="s">
        <v>123</v>
      </c>
      <c r="Y20" s="147"/>
      <c r="Z20" s="147"/>
      <c r="AA20" s="147"/>
      <c r="AB20" s="187"/>
      <c r="AC20" s="147"/>
      <c r="AD20" s="147"/>
      <c r="AE20" s="147"/>
      <c r="AF20" s="147"/>
      <c r="AG20" s="147" t="s">
        <v>128</v>
      </c>
      <c r="AH20" s="147"/>
      <c r="AI20" s="147"/>
      <c r="AJ20" s="147"/>
      <c r="AK20" s="147"/>
      <c r="AL20" s="147"/>
      <c r="AM20" s="147"/>
      <c r="AN20" s="147"/>
      <c r="AO20" s="147"/>
      <c r="AP20" s="187"/>
      <c r="AQ20" s="147"/>
      <c r="AR20" s="147"/>
      <c r="AS20" s="147"/>
      <c r="AT20" s="147"/>
      <c r="AU20" s="147"/>
      <c r="AV20" s="147"/>
      <c r="AW20" s="147"/>
      <c r="AX20" s="147"/>
      <c r="AY20" s="147"/>
      <c r="AZ20" s="147"/>
      <c r="BA20" s="147"/>
      <c r="BB20" s="147"/>
      <c r="BC20" s="147"/>
      <c r="BD20" s="147"/>
      <c r="BE20" s="147"/>
      <c r="BF20" s="147"/>
      <c r="BG20" s="147"/>
      <c r="BH20" s="147"/>
    </row>
    <row r="21" spans="1:60" outlineLevel="1" x14ac:dyDescent="0.2">
      <c r="A21" s="173">
        <v>9</v>
      </c>
      <c r="B21" s="174" t="s">
        <v>148</v>
      </c>
      <c r="C21" s="181" t="s">
        <v>149</v>
      </c>
      <c r="D21" s="175" t="s">
        <v>127</v>
      </c>
      <c r="E21" s="176">
        <v>1050.1785</v>
      </c>
      <c r="F21" s="177"/>
      <c r="G21" s="178">
        <f>ROUND(E21*F21,2)</f>
        <v>0</v>
      </c>
      <c r="H21" s="157">
        <v>27.87</v>
      </c>
      <c r="I21" s="156">
        <f>ROUND(E21*H21,2)</f>
        <v>29268.47</v>
      </c>
      <c r="J21" s="157">
        <v>163.13</v>
      </c>
      <c r="K21" s="156">
        <f>ROUND(E21*J21,2)</f>
        <v>171315.62</v>
      </c>
      <c r="L21" s="156">
        <v>21</v>
      </c>
      <c r="M21" s="156">
        <f>G21*(1+L21/100)</f>
        <v>0</v>
      </c>
      <c r="N21" s="156">
        <v>1.694E-2</v>
      </c>
      <c r="O21" s="156">
        <f>ROUND(E21*N21,2)</f>
        <v>17.79</v>
      </c>
      <c r="P21" s="156">
        <v>0</v>
      </c>
      <c r="Q21" s="156">
        <f>ROUND(E21*P21,2)</f>
        <v>0</v>
      </c>
      <c r="R21" s="156"/>
      <c r="S21" s="156" t="s">
        <v>122</v>
      </c>
      <c r="T21" s="156" t="s">
        <v>122</v>
      </c>
      <c r="U21" s="156">
        <v>0.33481</v>
      </c>
      <c r="V21" s="156">
        <f>ROUND(E21*U21,2)</f>
        <v>351.61</v>
      </c>
      <c r="W21" s="156"/>
      <c r="X21" s="156" t="s">
        <v>123</v>
      </c>
      <c r="Y21" s="147"/>
      <c r="Z21" s="147"/>
      <c r="AA21" s="147"/>
      <c r="AB21" s="187"/>
      <c r="AC21" s="147"/>
      <c r="AD21" s="147"/>
      <c r="AE21" s="147"/>
      <c r="AF21" s="147"/>
      <c r="AG21" s="147" t="s">
        <v>128</v>
      </c>
      <c r="AH21" s="147"/>
      <c r="AI21" s="147"/>
      <c r="AJ21" s="147"/>
      <c r="AK21" s="147"/>
      <c r="AL21" s="147"/>
      <c r="AM21" s="147"/>
      <c r="AN21" s="147"/>
      <c r="AO21" s="147"/>
      <c r="AP21" s="187"/>
      <c r="AQ21" s="147"/>
      <c r="AR21" s="147"/>
      <c r="AS21" s="147"/>
      <c r="AT21" s="147"/>
      <c r="AU21" s="147"/>
      <c r="AV21" s="147"/>
      <c r="AW21" s="147"/>
      <c r="AX21" s="147"/>
      <c r="AY21" s="147"/>
      <c r="AZ21" s="147"/>
      <c r="BA21" s="147"/>
      <c r="BB21" s="147"/>
      <c r="BC21" s="147"/>
      <c r="BD21" s="147"/>
      <c r="BE21" s="147"/>
      <c r="BF21" s="147"/>
      <c r="BG21" s="147"/>
      <c r="BH21" s="147"/>
    </row>
    <row r="22" spans="1:60" ht="22.5" outlineLevel="1" x14ac:dyDescent="0.2">
      <c r="A22" s="173">
        <v>10</v>
      </c>
      <c r="B22" s="174" t="s">
        <v>150</v>
      </c>
      <c r="C22" s="181" t="s">
        <v>151</v>
      </c>
      <c r="D22" s="175" t="s">
        <v>127</v>
      </c>
      <c r="E22" s="176">
        <v>452.25</v>
      </c>
      <c r="F22" s="177"/>
      <c r="G22" s="178">
        <f>ROUND(E22*F22,2)</f>
        <v>0</v>
      </c>
      <c r="H22" s="157">
        <v>121.73</v>
      </c>
      <c r="I22" s="156">
        <f>ROUND(E22*H22,2)</f>
        <v>55052.39</v>
      </c>
      <c r="J22" s="157">
        <v>117.77</v>
      </c>
      <c r="K22" s="156">
        <f>ROUND(E22*J22,2)</f>
        <v>53261.48</v>
      </c>
      <c r="L22" s="156">
        <v>21</v>
      </c>
      <c r="M22" s="156">
        <f>G22*(1+L22/100)</f>
        <v>0</v>
      </c>
      <c r="N22" s="156">
        <v>7.0000000000000001E-3</v>
      </c>
      <c r="O22" s="156">
        <f>ROUND(E22*N22,2)</f>
        <v>3.17</v>
      </c>
      <c r="P22" s="156">
        <v>0</v>
      </c>
      <c r="Q22" s="156">
        <f>ROUND(E22*P22,2)</f>
        <v>0</v>
      </c>
      <c r="R22" s="156"/>
      <c r="S22" s="156" t="s">
        <v>122</v>
      </c>
      <c r="T22" s="156" t="s">
        <v>122</v>
      </c>
      <c r="U22" s="156">
        <v>0.254</v>
      </c>
      <c r="V22" s="156">
        <f>ROUND(E22*U22,2)</f>
        <v>114.87</v>
      </c>
      <c r="W22" s="156"/>
      <c r="X22" s="156" t="s">
        <v>123</v>
      </c>
      <c r="Y22" s="147"/>
      <c r="Z22" s="147"/>
      <c r="AA22" s="147"/>
      <c r="AB22" s="187"/>
      <c r="AC22" s="147"/>
      <c r="AD22" s="147"/>
      <c r="AE22" s="147"/>
      <c r="AF22" s="147"/>
      <c r="AG22" s="147" t="s">
        <v>128</v>
      </c>
      <c r="AH22" s="147"/>
      <c r="AI22" s="147"/>
      <c r="AJ22" s="147"/>
      <c r="AK22" s="147"/>
      <c r="AL22" s="147"/>
      <c r="AM22" s="147"/>
      <c r="AN22" s="147"/>
      <c r="AO22" s="147"/>
      <c r="AP22" s="187"/>
      <c r="AQ22" s="147"/>
      <c r="AR22" s="147"/>
      <c r="AS22" s="147"/>
      <c r="AT22" s="147"/>
      <c r="AU22" s="147"/>
      <c r="AV22" s="147"/>
      <c r="AW22" s="147"/>
      <c r="AX22" s="147"/>
      <c r="AY22" s="147"/>
      <c r="AZ22" s="147"/>
      <c r="BA22" s="147"/>
      <c r="BB22" s="147"/>
      <c r="BC22" s="147"/>
      <c r="BD22" s="147"/>
      <c r="BE22" s="147"/>
      <c r="BF22" s="147"/>
      <c r="BG22" s="147"/>
      <c r="BH22" s="147"/>
    </row>
    <row r="23" spans="1:60" outlineLevel="1" x14ac:dyDescent="0.2">
      <c r="A23" s="173">
        <v>11</v>
      </c>
      <c r="B23" s="174" t="s">
        <v>152</v>
      </c>
      <c r="C23" s="181" t="s">
        <v>153</v>
      </c>
      <c r="D23" s="175" t="s">
        <v>127</v>
      </c>
      <c r="E23" s="176">
        <v>452.25</v>
      </c>
      <c r="F23" s="177"/>
      <c r="G23" s="178">
        <f>ROUND(E23*F23,2)</f>
        <v>0</v>
      </c>
      <c r="H23" s="157">
        <v>0</v>
      </c>
      <c r="I23" s="156">
        <f>ROUND(E23*H23,2)</f>
        <v>0</v>
      </c>
      <c r="J23" s="157">
        <v>29</v>
      </c>
      <c r="K23" s="156">
        <f>ROUND(E23*J23,2)</f>
        <v>13115.25</v>
      </c>
      <c r="L23" s="156">
        <v>21</v>
      </c>
      <c r="M23" s="156">
        <f>G23*(1+L23/100)</f>
        <v>0</v>
      </c>
      <c r="N23" s="156">
        <v>0</v>
      </c>
      <c r="O23" s="156">
        <f>ROUND(E23*N23,2)</f>
        <v>0</v>
      </c>
      <c r="P23" s="156">
        <v>0</v>
      </c>
      <c r="Q23" s="156">
        <f>ROUND(E23*P23,2)</f>
        <v>0</v>
      </c>
      <c r="R23" s="156"/>
      <c r="S23" s="156" t="s">
        <v>140</v>
      </c>
      <c r="T23" s="156" t="s">
        <v>141</v>
      </c>
      <c r="U23" s="156">
        <v>0</v>
      </c>
      <c r="V23" s="156">
        <f>ROUND(E23*U23,2)</f>
        <v>0</v>
      </c>
      <c r="W23" s="156"/>
      <c r="X23" s="156" t="s">
        <v>123</v>
      </c>
      <c r="Y23" s="147"/>
      <c r="Z23" s="147"/>
      <c r="AA23" s="147"/>
      <c r="AB23" s="187"/>
      <c r="AC23" s="147"/>
      <c r="AD23" s="147"/>
      <c r="AE23" s="147"/>
      <c r="AF23" s="147"/>
      <c r="AG23" s="147" t="s">
        <v>128</v>
      </c>
      <c r="AH23" s="147"/>
      <c r="AI23" s="147"/>
      <c r="AJ23" s="147"/>
      <c r="AK23" s="147"/>
      <c r="AL23" s="147"/>
      <c r="AM23" s="147"/>
      <c r="AN23" s="147"/>
      <c r="AO23" s="147"/>
      <c r="AP23" s="18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</row>
    <row r="24" spans="1:60" outlineLevel="1" x14ac:dyDescent="0.2">
      <c r="A24" s="173">
        <v>12</v>
      </c>
      <c r="B24" s="174" t="s">
        <v>154</v>
      </c>
      <c r="C24" s="181" t="s">
        <v>155</v>
      </c>
      <c r="D24" s="175" t="s">
        <v>127</v>
      </c>
      <c r="E24" s="176">
        <v>452.25</v>
      </c>
      <c r="F24" s="177"/>
      <c r="G24" s="178">
        <f>ROUND(E24*F24,2)</f>
        <v>0</v>
      </c>
      <c r="H24" s="157">
        <v>0</v>
      </c>
      <c r="I24" s="156">
        <f>ROUND(E24*H24,2)</f>
        <v>0</v>
      </c>
      <c r="J24" s="157">
        <v>125</v>
      </c>
      <c r="K24" s="156">
        <f>ROUND(E24*J24,2)</f>
        <v>56531.25</v>
      </c>
      <c r="L24" s="156">
        <v>21</v>
      </c>
      <c r="M24" s="156">
        <f>G24*(1+L24/100)</f>
        <v>0</v>
      </c>
      <c r="N24" s="156">
        <v>0</v>
      </c>
      <c r="O24" s="156">
        <f>ROUND(E24*N24,2)</f>
        <v>0</v>
      </c>
      <c r="P24" s="156">
        <v>0</v>
      </c>
      <c r="Q24" s="156">
        <f>ROUND(E24*P24,2)</f>
        <v>0</v>
      </c>
      <c r="R24" s="156"/>
      <c r="S24" s="156" t="s">
        <v>140</v>
      </c>
      <c r="T24" s="156" t="s">
        <v>141</v>
      </c>
      <c r="U24" s="156">
        <v>0</v>
      </c>
      <c r="V24" s="156">
        <f>ROUND(E24*U24,2)</f>
        <v>0</v>
      </c>
      <c r="W24" s="156"/>
      <c r="X24" s="156" t="s">
        <v>123</v>
      </c>
      <c r="Y24" s="147"/>
      <c r="Z24" s="147"/>
      <c r="AA24" s="147"/>
      <c r="AB24" s="187"/>
      <c r="AC24" s="147"/>
      <c r="AD24" s="147"/>
      <c r="AE24" s="147"/>
      <c r="AF24" s="147"/>
      <c r="AG24" s="147" t="s">
        <v>128</v>
      </c>
      <c r="AH24" s="147"/>
      <c r="AI24" s="147"/>
      <c r="AJ24" s="147"/>
      <c r="AK24" s="147"/>
      <c r="AL24" s="147"/>
      <c r="AM24" s="147"/>
      <c r="AN24" s="147"/>
      <c r="AO24" s="147"/>
      <c r="AP24" s="187"/>
      <c r="AQ24" s="147"/>
      <c r="AR24" s="147"/>
      <c r="AS24" s="147"/>
      <c r="AT24" s="147"/>
      <c r="AU24" s="147"/>
      <c r="AV24" s="147"/>
      <c r="AW24" s="147"/>
      <c r="AX24" s="147"/>
      <c r="AY24" s="147"/>
      <c r="AZ24" s="147"/>
      <c r="BA24" s="147"/>
      <c r="BB24" s="147"/>
      <c r="BC24" s="147"/>
      <c r="BD24" s="147"/>
      <c r="BE24" s="147"/>
      <c r="BF24" s="147"/>
      <c r="BG24" s="147"/>
      <c r="BH24" s="147"/>
    </row>
    <row r="25" spans="1:60" x14ac:dyDescent="0.2">
      <c r="A25" s="161" t="s">
        <v>117</v>
      </c>
      <c r="B25" s="162" t="s">
        <v>69</v>
      </c>
      <c r="C25" s="180" t="s">
        <v>70</v>
      </c>
      <c r="D25" s="163"/>
      <c r="E25" s="164"/>
      <c r="F25" s="165"/>
      <c r="G25" s="166">
        <f>SUMIF(AG26:AG54,"&lt;&gt;NOR",G26:G54)</f>
        <v>0</v>
      </c>
      <c r="H25" s="160"/>
      <c r="I25" s="160">
        <f>SUM(I26:I54)</f>
        <v>18148.120000000003</v>
      </c>
      <c r="J25" s="160"/>
      <c r="K25" s="160">
        <f>SUM(K26:K54)</f>
        <v>341402.74</v>
      </c>
      <c r="L25" s="160"/>
      <c r="M25" s="160">
        <f>SUM(M26:M54)</f>
        <v>0</v>
      </c>
      <c r="N25" s="160"/>
      <c r="O25" s="160">
        <f>SUM(O26:O54)</f>
        <v>15.73</v>
      </c>
      <c r="P25" s="160"/>
      <c r="Q25" s="160">
        <f>SUM(Q26:Q54)</f>
        <v>35.230000000000004</v>
      </c>
      <c r="R25" s="160"/>
      <c r="S25" s="160"/>
      <c r="T25" s="160"/>
      <c r="U25" s="160"/>
      <c r="V25" s="160">
        <f>SUM(V26:V54)</f>
        <v>283.44</v>
      </c>
      <c r="W25" s="160"/>
      <c r="X25" s="160"/>
      <c r="AB25" s="187"/>
      <c r="AG25" t="s">
        <v>118</v>
      </c>
    </row>
    <row r="26" spans="1:60" outlineLevel="1" x14ac:dyDescent="0.2">
      <c r="A26" s="173">
        <v>13</v>
      </c>
      <c r="B26" s="174" t="s">
        <v>156</v>
      </c>
      <c r="C26" s="181" t="s">
        <v>157</v>
      </c>
      <c r="D26" s="175" t="s">
        <v>127</v>
      </c>
      <c r="E26" s="176">
        <v>452.25</v>
      </c>
      <c r="F26" s="177"/>
      <c r="G26" s="178">
        <f>ROUND(E26*F26,2)</f>
        <v>0</v>
      </c>
      <c r="H26" s="157">
        <v>35.380000000000003</v>
      </c>
      <c r="I26" s="156">
        <f>ROUND(E26*H26,2)</f>
        <v>16000.61</v>
      </c>
      <c r="J26" s="157">
        <v>73.12</v>
      </c>
      <c r="K26" s="156">
        <f>ROUND(E26*J26,2)</f>
        <v>33068.519999999997</v>
      </c>
      <c r="L26" s="156">
        <v>21</v>
      </c>
      <c r="M26" s="156">
        <f>G26*(1+L26/100)</f>
        <v>0</v>
      </c>
      <c r="N26" s="156">
        <v>3.4590000000000003E-2</v>
      </c>
      <c r="O26" s="156">
        <f>ROUND(E26*N26,2)</f>
        <v>15.64</v>
      </c>
      <c r="P26" s="156">
        <v>0</v>
      </c>
      <c r="Q26" s="156">
        <f>ROUND(E26*P26,2)</f>
        <v>0</v>
      </c>
      <c r="R26" s="156"/>
      <c r="S26" s="156" t="s">
        <v>122</v>
      </c>
      <c r="T26" s="156" t="s">
        <v>122</v>
      </c>
      <c r="U26" s="156">
        <v>0.17699999999999999</v>
      </c>
      <c r="V26" s="156">
        <f>ROUND(E26*U26,2)</f>
        <v>80.05</v>
      </c>
      <c r="W26" s="156"/>
      <c r="X26" s="156" t="s">
        <v>123</v>
      </c>
      <c r="Y26" s="147"/>
      <c r="Z26" s="147"/>
      <c r="AA26" s="147"/>
      <c r="AB26" s="187"/>
      <c r="AC26" s="147"/>
      <c r="AD26" s="147"/>
      <c r="AE26" s="147"/>
      <c r="AF26" s="147"/>
      <c r="AG26" s="147" t="s">
        <v>128</v>
      </c>
      <c r="AH26" s="147"/>
      <c r="AI26" s="147"/>
      <c r="AJ26" s="147"/>
      <c r="AK26" s="147"/>
      <c r="AL26" s="147"/>
      <c r="AM26" s="147"/>
      <c r="AN26" s="147"/>
      <c r="AO26" s="147"/>
      <c r="AP26" s="187"/>
      <c r="AQ26" s="147"/>
      <c r="AR26" s="147"/>
      <c r="AS26" s="147"/>
      <c r="AT26" s="147"/>
      <c r="AU26" s="147"/>
      <c r="AV26" s="147"/>
      <c r="AW26" s="147"/>
      <c r="AX26" s="147"/>
      <c r="AY26" s="147"/>
      <c r="AZ26" s="147"/>
      <c r="BA26" s="147"/>
      <c r="BB26" s="147"/>
      <c r="BC26" s="147"/>
      <c r="BD26" s="147"/>
      <c r="BE26" s="147"/>
      <c r="BF26" s="147"/>
      <c r="BG26" s="147"/>
      <c r="BH26" s="147"/>
    </row>
    <row r="27" spans="1:60" outlineLevel="1" x14ac:dyDescent="0.2">
      <c r="A27" s="167">
        <v>14</v>
      </c>
      <c r="B27" s="168" t="s">
        <v>158</v>
      </c>
      <c r="C27" s="182" t="s">
        <v>159</v>
      </c>
      <c r="D27" s="169" t="s">
        <v>127</v>
      </c>
      <c r="E27" s="170">
        <v>89.564300000000003</v>
      </c>
      <c r="F27" s="171"/>
      <c r="G27" s="172">
        <f>ROUND(E27*F27,2)</f>
        <v>0</v>
      </c>
      <c r="H27" s="157">
        <v>15.3</v>
      </c>
      <c r="I27" s="156">
        <f>ROUND(E27*H27,2)</f>
        <v>1370.33</v>
      </c>
      <c r="J27" s="157">
        <v>117.7</v>
      </c>
      <c r="K27" s="156">
        <f>ROUND(E27*J27,2)</f>
        <v>10541.72</v>
      </c>
      <c r="L27" s="156">
        <v>21</v>
      </c>
      <c r="M27" s="156">
        <f>G27*(1+L27/100)</f>
        <v>0</v>
      </c>
      <c r="N27" s="156">
        <v>6.7000000000000002E-4</v>
      </c>
      <c r="O27" s="156">
        <f>ROUND(E27*N27,2)</f>
        <v>0.06</v>
      </c>
      <c r="P27" s="156">
        <v>0.20399999999999999</v>
      </c>
      <c r="Q27" s="156">
        <f>ROUND(E27*P27,2)</f>
        <v>18.27</v>
      </c>
      <c r="R27" s="156"/>
      <c r="S27" s="156" t="s">
        <v>122</v>
      </c>
      <c r="T27" s="156" t="s">
        <v>122</v>
      </c>
      <c r="U27" s="156">
        <v>0.254</v>
      </c>
      <c r="V27" s="156">
        <f>ROUND(E27*U27,2)</f>
        <v>22.75</v>
      </c>
      <c r="W27" s="156"/>
      <c r="X27" s="156" t="s">
        <v>123</v>
      </c>
      <c r="Y27" s="147"/>
      <c r="Z27" s="147"/>
      <c r="AA27" s="147"/>
      <c r="AB27" s="187"/>
      <c r="AC27" s="147"/>
      <c r="AD27" s="147"/>
      <c r="AE27" s="147"/>
      <c r="AF27" s="147"/>
      <c r="AG27" s="147" t="s">
        <v>128</v>
      </c>
      <c r="AH27" s="147"/>
      <c r="AI27" s="147"/>
      <c r="AJ27" s="147"/>
      <c r="AK27" s="147"/>
      <c r="AL27" s="147"/>
      <c r="AM27" s="147"/>
      <c r="AN27" s="147"/>
      <c r="AO27" s="147"/>
      <c r="AP27" s="187"/>
      <c r="AQ27" s="147"/>
      <c r="AR27" s="147"/>
      <c r="AS27" s="147"/>
      <c r="AT27" s="147"/>
      <c r="AU27" s="147"/>
      <c r="AV27" s="147"/>
      <c r="AW27" s="147"/>
      <c r="AX27" s="147"/>
      <c r="AY27" s="147"/>
      <c r="AZ27" s="147"/>
      <c r="BA27" s="147"/>
      <c r="BB27" s="147"/>
      <c r="BC27" s="147"/>
      <c r="BD27" s="147"/>
      <c r="BE27" s="147"/>
      <c r="BF27" s="147"/>
      <c r="BG27" s="147"/>
      <c r="BH27" s="147"/>
    </row>
    <row r="28" spans="1:60" outlineLevel="1" x14ac:dyDescent="0.2">
      <c r="A28" s="154"/>
      <c r="B28" s="155"/>
      <c r="C28" s="183" t="s">
        <v>160</v>
      </c>
      <c r="D28" s="158"/>
      <c r="E28" s="159">
        <v>32.013849999999998</v>
      </c>
      <c r="F28" s="156"/>
      <c r="G28" s="156"/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47"/>
      <c r="Z28" s="147"/>
      <c r="AA28" s="147"/>
      <c r="AB28" s="187"/>
      <c r="AC28" s="147"/>
      <c r="AD28" s="147"/>
      <c r="AE28" s="147"/>
      <c r="AF28" s="147"/>
      <c r="AG28" s="147" t="s">
        <v>130</v>
      </c>
      <c r="AH28" s="147">
        <v>0</v>
      </c>
      <c r="AI28" s="147"/>
      <c r="AJ28" s="147"/>
      <c r="AK28" s="147"/>
      <c r="AL28" s="147"/>
      <c r="AM28" s="147"/>
      <c r="AN28" s="147"/>
      <c r="AO28" s="147"/>
      <c r="AP28" s="187"/>
      <c r="AQ28" s="147"/>
      <c r="AR28" s="147"/>
      <c r="AS28" s="147"/>
      <c r="AT28" s="147"/>
      <c r="AU28" s="147"/>
      <c r="AV28" s="147"/>
      <c r="AW28" s="147"/>
      <c r="AX28" s="147"/>
      <c r="AY28" s="147"/>
      <c r="AZ28" s="147"/>
      <c r="BA28" s="147"/>
      <c r="BB28" s="147"/>
      <c r="BC28" s="147"/>
      <c r="BD28" s="147"/>
      <c r="BE28" s="147"/>
      <c r="BF28" s="147"/>
      <c r="BG28" s="147"/>
      <c r="BH28" s="147"/>
    </row>
    <row r="29" spans="1:60" outlineLevel="1" x14ac:dyDescent="0.2">
      <c r="A29" s="154"/>
      <c r="B29" s="155"/>
      <c r="C29" s="183" t="s">
        <v>161</v>
      </c>
      <c r="D29" s="158"/>
      <c r="E29" s="159">
        <v>57.5505</v>
      </c>
      <c r="F29" s="156"/>
      <c r="G29" s="156"/>
      <c r="H29" s="156"/>
      <c r="I29" s="156"/>
      <c r="J29" s="156"/>
      <c r="K29" s="156"/>
      <c r="L29" s="156"/>
      <c r="M29" s="156"/>
      <c r="N29" s="156"/>
      <c r="O29" s="156"/>
      <c r="P29" s="156"/>
      <c r="Q29" s="156"/>
      <c r="R29" s="156"/>
      <c r="S29" s="156"/>
      <c r="T29" s="156"/>
      <c r="U29" s="156"/>
      <c r="V29" s="156"/>
      <c r="W29" s="156"/>
      <c r="X29" s="156"/>
      <c r="Y29" s="147"/>
      <c r="Z29" s="147"/>
      <c r="AA29" s="147"/>
      <c r="AB29" s="187"/>
      <c r="AC29" s="147"/>
      <c r="AD29" s="147"/>
      <c r="AE29" s="147"/>
      <c r="AF29" s="147"/>
      <c r="AG29" s="147" t="s">
        <v>130</v>
      </c>
      <c r="AH29" s="147">
        <v>0</v>
      </c>
      <c r="AI29" s="147"/>
      <c r="AJ29" s="147"/>
      <c r="AK29" s="147"/>
      <c r="AL29" s="147"/>
      <c r="AM29" s="147"/>
      <c r="AN29" s="147"/>
      <c r="AO29" s="147"/>
      <c r="AP29" s="187"/>
      <c r="AQ29" s="147"/>
      <c r="AR29" s="147"/>
      <c r="AS29" s="147"/>
      <c r="AT29" s="147"/>
      <c r="AU29" s="147"/>
      <c r="AV29" s="147"/>
      <c r="AW29" s="147"/>
      <c r="AX29" s="147"/>
      <c r="AY29" s="147"/>
      <c r="AZ29" s="147"/>
      <c r="BA29" s="147"/>
      <c r="BB29" s="147"/>
      <c r="BC29" s="147"/>
      <c r="BD29" s="147"/>
      <c r="BE29" s="147"/>
      <c r="BF29" s="147"/>
      <c r="BG29" s="147"/>
      <c r="BH29" s="147"/>
    </row>
    <row r="30" spans="1:60" outlineLevel="1" x14ac:dyDescent="0.2">
      <c r="A30" s="167">
        <v>15</v>
      </c>
      <c r="B30" s="168" t="s">
        <v>162</v>
      </c>
      <c r="C30" s="182" t="s">
        <v>163</v>
      </c>
      <c r="D30" s="169" t="s">
        <v>127</v>
      </c>
      <c r="E30" s="170">
        <v>2.8</v>
      </c>
      <c r="F30" s="171"/>
      <c r="G30" s="172">
        <f>ROUND(E30*F30,2)</f>
        <v>0</v>
      </c>
      <c r="H30" s="157">
        <v>0</v>
      </c>
      <c r="I30" s="156">
        <f>ROUND(E30*H30,2)</f>
        <v>0</v>
      </c>
      <c r="J30" s="157">
        <v>143.5</v>
      </c>
      <c r="K30" s="156">
        <f>ROUND(E30*J30,2)</f>
        <v>401.8</v>
      </c>
      <c r="L30" s="156">
        <v>21</v>
      </c>
      <c r="M30" s="156">
        <f>G30*(1+L30/100)</f>
        <v>0</v>
      </c>
      <c r="N30" s="156">
        <v>0</v>
      </c>
      <c r="O30" s="156">
        <f>ROUND(E30*N30,2)</f>
        <v>0</v>
      </c>
      <c r="P30" s="156">
        <v>5.5E-2</v>
      </c>
      <c r="Q30" s="156">
        <f>ROUND(E30*P30,2)</f>
        <v>0.15</v>
      </c>
      <c r="R30" s="156"/>
      <c r="S30" s="156" t="s">
        <v>122</v>
      </c>
      <c r="T30" s="156" t="s">
        <v>122</v>
      </c>
      <c r="U30" s="156">
        <v>0.42499999999999999</v>
      </c>
      <c r="V30" s="156">
        <f>ROUND(E30*U30,2)</f>
        <v>1.19</v>
      </c>
      <c r="W30" s="156"/>
      <c r="X30" s="156" t="s">
        <v>123</v>
      </c>
      <c r="Y30" s="147"/>
      <c r="Z30" s="147"/>
      <c r="AA30" s="147"/>
      <c r="AB30" s="187"/>
      <c r="AC30" s="147"/>
      <c r="AD30" s="147"/>
      <c r="AE30" s="147"/>
      <c r="AF30" s="147"/>
      <c r="AG30" s="147" t="s">
        <v>128</v>
      </c>
      <c r="AH30" s="147"/>
      <c r="AI30" s="147"/>
      <c r="AJ30" s="147"/>
      <c r="AK30" s="147"/>
      <c r="AL30" s="147"/>
      <c r="AM30" s="147"/>
      <c r="AN30" s="147"/>
      <c r="AO30" s="147"/>
      <c r="AP30" s="187"/>
      <c r="AQ30" s="147"/>
      <c r="AR30" s="147"/>
      <c r="AS30" s="147"/>
      <c r="AT30" s="147"/>
      <c r="AU30" s="147"/>
      <c r="AV30" s="147"/>
      <c r="AW30" s="147"/>
      <c r="AX30" s="147"/>
      <c r="AY30" s="147"/>
      <c r="AZ30" s="147"/>
      <c r="BA30" s="147"/>
      <c r="BB30" s="147"/>
      <c r="BC30" s="147"/>
      <c r="BD30" s="147"/>
      <c r="BE30" s="147"/>
      <c r="BF30" s="147"/>
      <c r="BG30" s="147"/>
      <c r="BH30" s="147"/>
    </row>
    <row r="31" spans="1:60" outlineLevel="1" x14ac:dyDescent="0.2">
      <c r="A31" s="154"/>
      <c r="B31" s="155"/>
      <c r="C31" s="183" t="s">
        <v>164</v>
      </c>
      <c r="D31" s="158"/>
      <c r="E31" s="159">
        <v>2.8</v>
      </c>
      <c r="F31" s="156"/>
      <c r="G31" s="156"/>
      <c r="H31" s="156"/>
      <c r="I31" s="156"/>
      <c r="J31" s="156"/>
      <c r="K31" s="156"/>
      <c r="L31" s="156"/>
      <c r="M31" s="156"/>
      <c r="N31" s="156"/>
      <c r="O31" s="156"/>
      <c r="P31" s="156"/>
      <c r="Q31" s="156"/>
      <c r="R31" s="156"/>
      <c r="S31" s="156"/>
      <c r="T31" s="156"/>
      <c r="U31" s="156"/>
      <c r="V31" s="156"/>
      <c r="W31" s="156"/>
      <c r="X31" s="156"/>
      <c r="Y31" s="147"/>
      <c r="Z31" s="147"/>
      <c r="AA31" s="147"/>
      <c r="AB31" s="187"/>
      <c r="AC31" s="147"/>
      <c r="AD31" s="147"/>
      <c r="AE31" s="147"/>
      <c r="AF31" s="147"/>
      <c r="AG31" s="147" t="s">
        <v>130</v>
      </c>
      <c r="AH31" s="147">
        <v>0</v>
      </c>
      <c r="AI31" s="147"/>
      <c r="AJ31" s="147"/>
      <c r="AK31" s="147"/>
      <c r="AL31" s="147"/>
      <c r="AM31" s="147"/>
      <c r="AN31" s="147"/>
      <c r="AO31" s="147"/>
      <c r="AP31" s="187"/>
      <c r="AQ31" s="147"/>
      <c r="AR31" s="147"/>
      <c r="AS31" s="147"/>
      <c r="AT31" s="147"/>
      <c r="AU31" s="147"/>
      <c r="AV31" s="147"/>
      <c r="AW31" s="147"/>
      <c r="AX31" s="147"/>
      <c r="AY31" s="147"/>
      <c r="AZ31" s="147"/>
      <c r="BA31" s="147"/>
      <c r="BB31" s="147"/>
      <c r="BC31" s="147"/>
      <c r="BD31" s="147"/>
      <c r="BE31" s="147"/>
      <c r="BF31" s="147"/>
      <c r="BG31" s="147"/>
      <c r="BH31" s="147"/>
    </row>
    <row r="32" spans="1:60" outlineLevel="1" x14ac:dyDescent="0.2">
      <c r="A32" s="173">
        <v>16</v>
      </c>
      <c r="B32" s="174" t="s">
        <v>165</v>
      </c>
      <c r="C32" s="181" t="s">
        <v>166</v>
      </c>
      <c r="D32" s="175" t="s">
        <v>121</v>
      </c>
      <c r="E32" s="176">
        <v>16</v>
      </c>
      <c r="F32" s="177"/>
      <c r="G32" s="178">
        <f>ROUND(E32*F32,2)</f>
        <v>0</v>
      </c>
      <c r="H32" s="157">
        <v>0</v>
      </c>
      <c r="I32" s="156">
        <f>ROUND(E32*H32,2)</f>
        <v>0</v>
      </c>
      <c r="J32" s="157">
        <v>16.899999999999999</v>
      </c>
      <c r="K32" s="156">
        <f>ROUND(E32*J32,2)</f>
        <v>270.39999999999998</v>
      </c>
      <c r="L32" s="156">
        <v>21</v>
      </c>
      <c r="M32" s="156">
        <f>G32*(1+L32/100)</f>
        <v>0</v>
      </c>
      <c r="N32" s="156">
        <v>0</v>
      </c>
      <c r="O32" s="156">
        <f>ROUND(E32*N32,2)</f>
        <v>0</v>
      </c>
      <c r="P32" s="156">
        <v>0</v>
      </c>
      <c r="Q32" s="156">
        <f>ROUND(E32*P32,2)</f>
        <v>0</v>
      </c>
      <c r="R32" s="156"/>
      <c r="S32" s="156" t="s">
        <v>122</v>
      </c>
      <c r="T32" s="156" t="s">
        <v>122</v>
      </c>
      <c r="U32" s="156">
        <v>0.05</v>
      </c>
      <c r="V32" s="156">
        <f>ROUND(E32*U32,2)</f>
        <v>0.8</v>
      </c>
      <c r="W32" s="156"/>
      <c r="X32" s="156" t="s">
        <v>123</v>
      </c>
      <c r="Y32" s="147"/>
      <c r="Z32" s="147"/>
      <c r="AA32" s="147"/>
      <c r="AB32" s="187"/>
      <c r="AC32" s="147"/>
      <c r="AD32" s="147"/>
      <c r="AE32" s="147"/>
      <c r="AF32" s="147"/>
      <c r="AG32" s="147" t="s">
        <v>128</v>
      </c>
      <c r="AH32" s="147"/>
      <c r="AI32" s="147"/>
      <c r="AJ32" s="147"/>
      <c r="AK32" s="147"/>
      <c r="AL32" s="147"/>
      <c r="AM32" s="147"/>
      <c r="AN32" s="147"/>
      <c r="AO32" s="147"/>
      <c r="AP32" s="187"/>
      <c r="AQ32" s="147"/>
      <c r="AR32" s="147"/>
      <c r="AS32" s="147"/>
      <c r="AT32" s="147"/>
      <c r="AU32" s="147"/>
      <c r="AV32" s="147"/>
      <c r="AW32" s="147"/>
      <c r="AX32" s="147"/>
      <c r="AY32" s="147"/>
      <c r="AZ32" s="147"/>
      <c r="BA32" s="147"/>
      <c r="BB32" s="147"/>
      <c r="BC32" s="147"/>
      <c r="BD32" s="147"/>
      <c r="BE32" s="147"/>
      <c r="BF32" s="147"/>
      <c r="BG32" s="147"/>
      <c r="BH32" s="147"/>
    </row>
    <row r="33" spans="1:60" outlineLevel="1" x14ac:dyDescent="0.2">
      <c r="A33" s="167">
        <v>17</v>
      </c>
      <c r="B33" s="168" t="s">
        <v>167</v>
      </c>
      <c r="C33" s="182" t="s">
        <v>168</v>
      </c>
      <c r="D33" s="169" t="s">
        <v>127</v>
      </c>
      <c r="E33" s="170">
        <v>8.1999999999999993</v>
      </c>
      <c r="F33" s="171"/>
      <c r="G33" s="172">
        <f>ROUND(E33*F33,2)</f>
        <v>0</v>
      </c>
      <c r="H33" s="157">
        <v>26.9</v>
      </c>
      <c r="I33" s="156">
        <f>ROUND(E33*H33,2)</f>
        <v>220.58</v>
      </c>
      <c r="J33" s="157">
        <v>352.6</v>
      </c>
      <c r="K33" s="156">
        <f>ROUND(E33*J33,2)</f>
        <v>2891.32</v>
      </c>
      <c r="L33" s="156">
        <v>21</v>
      </c>
      <c r="M33" s="156">
        <f>G33*(1+L33/100)</f>
        <v>0</v>
      </c>
      <c r="N33" s="156">
        <v>1.17E-3</v>
      </c>
      <c r="O33" s="156">
        <f>ROUND(E33*N33,2)</f>
        <v>0.01</v>
      </c>
      <c r="P33" s="156">
        <v>7.5999999999999998E-2</v>
      </c>
      <c r="Q33" s="156">
        <f>ROUND(E33*P33,2)</f>
        <v>0.62</v>
      </c>
      <c r="R33" s="156"/>
      <c r="S33" s="156" t="s">
        <v>122</v>
      </c>
      <c r="T33" s="156" t="s">
        <v>122</v>
      </c>
      <c r="U33" s="156">
        <v>0.93899999999999995</v>
      </c>
      <c r="V33" s="156">
        <f>ROUND(E33*U33,2)</f>
        <v>7.7</v>
      </c>
      <c r="W33" s="156"/>
      <c r="X33" s="156" t="s">
        <v>123</v>
      </c>
      <c r="Y33" s="147"/>
      <c r="Z33" s="147"/>
      <c r="AA33" s="147"/>
      <c r="AB33" s="187"/>
      <c r="AC33" s="147"/>
      <c r="AD33" s="147"/>
      <c r="AE33" s="147"/>
      <c r="AF33" s="147"/>
      <c r="AG33" s="147" t="s">
        <v>128</v>
      </c>
      <c r="AH33" s="147"/>
      <c r="AI33" s="147"/>
      <c r="AJ33" s="147"/>
      <c r="AK33" s="147"/>
      <c r="AL33" s="147"/>
      <c r="AM33" s="147"/>
      <c r="AN33" s="147"/>
      <c r="AO33" s="147"/>
      <c r="AP33" s="187"/>
      <c r="AQ33" s="147"/>
      <c r="AR33" s="147"/>
      <c r="AS33" s="147"/>
      <c r="AT33" s="147"/>
      <c r="AU33" s="147"/>
      <c r="AV33" s="147"/>
      <c r="AW33" s="147"/>
      <c r="AX33" s="147"/>
      <c r="AY33" s="147"/>
      <c r="AZ33" s="147"/>
      <c r="BA33" s="147"/>
      <c r="BB33" s="147"/>
      <c r="BC33" s="147"/>
      <c r="BD33" s="147"/>
      <c r="BE33" s="147"/>
      <c r="BF33" s="147"/>
      <c r="BG33" s="147"/>
      <c r="BH33" s="147"/>
    </row>
    <row r="34" spans="1:60" outlineLevel="1" x14ac:dyDescent="0.2">
      <c r="A34" s="154"/>
      <c r="B34" s="155"/>
      <c r="C34" s="183" t="s">
        <v>169</v>
      </c>
      <c r="D34" s="158"/>
      <c r="E34" s="159">
        <v>1.8</v>
      </c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47"/>
      <c r="Z34" s="147"/>
      <c r="AA34" s="147"/>
      <c r="AB34" s="187"/>
      <c r="AC34" s="147"/>
      <c r="AD34" s="147"/>
      <c r="AE34" s="147"/>
      <c r="AF34" s="147"/>
      <c r="AG34" s="147" t="s">
        <v>130</v>
      </c>
      <c r="AH34" s="147">
        <v>0</v>
      </c>
      <c r="AI34" s="147"/>
      <c r="AJ34" s="147"/>
      <c r="AK34" s="147"/>
      <c r="AL34" s="147"/>
      <c r="AM34" s="147"/>
      <c r="AN34" s="147"/>
      <c r="AO34" s="147"/>
      <c r="AP34" s="187"/>
      <c r="AQ34" s="147"/>
      <c r="AR34" s="147"/>
      <c r="AS34" s="147"/>
      <c r="AT34" s="147"/>
      <c r="AU34" s="147"/>
      <c r="AV34" s="147"/>
      <c r="AW34" s="147"/>
      <c r="AX34" s="147"/>
      <c r="AY34" s="147"/>
      <c r="AZ34" s="147"/>
      <c r="BA34" s="147"/>
      <c r="BB34" s="147"/>
      <c r="BC34" s="147"/>
      <c r="BD34" s="147"/>
      <c r="BE34" s="147"/>
      <c r="BF34" s="147"/>
      <c r="BG34" s="147"/>
      <c r="BH34" s="147"/>
    </row>
    <row r="35" spans="1:60" outlineLevel="1" x14ac:dyDescent="0.2">
      <c r="A35" s="154"/>
      <c r="B35" s="155"/>
      <c r="C35" s="183" t="s">
        <v>170</v>
      </c>
      <c r="D35" s="158"/>
      <c r="E35" s="159">
        <v>6.4</v>
      </c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47"/>
      <c r="Z35" s="147"/>
      <c r="AA35" s="147"/>
      <c r="AB35" s="187"/>
      <c r="AC35" s="147"/>
      <c r="AD35" s="147"/>
      <c r="AE35" s="147"/>
      <c r="AF35" s="147"/>
      <c r="AG35" s="147" t="s">
        <v>130</v>
      </c>
      <c r="AH35" s="147">
        <v>0</v>
      </c>
      <c r="AI35" s="147"/>
      <c r="AJ35" s="147"/>
      <c r="AK35" s="147"/>
      <c r="AL35" s="147"/>
      <c r="AM35" s="147"/>
      <c r="AN35" s="147"/>
      <c r="AO35" s="147"/>
      <c r="AP35" s="187"/>
      <c r="AQ35" s="147"/>
      <c r="AR35" s="147"/>
      <c r="AS35" s="147"/>
      <c r="AT35" s="147"/>
      <c r="AU35" s="147"/>
      <c r="AV35" s="147"/>
      <c r="AW35" s="147"/>
      <c r="AX35" s="147"/>
      <c r="AY35" s="147"/>
      <c r="AZ35" s="147"/>
      <c r="BA35" s="147"/>
      <c r="BB35" s="147"/>
      <c r="BC35" s="147"/>
      <c r="BD35" s="147"/>
      <c r="BE35" s="147"/>
      <c r="BF35" s="147"/>
      <c r="BG35" s="147"/>
      <c r="BH35" s="147"/>
    </row>
    <row r="36" spans="1:60" outlineLevel="1" x14ac:dyDescent="0.2">
      <c r="A36" s="167">
        <v>18</v>
      </c>
      <c r="B36" s="168" t="s">
        <v>171</v>
      </c>
      <c r="C36" s="182" t="s">
        <v>172</v>
      </c>
      <c r="D36" s="169" t="s">
        <v>127</v>
      </c>
      <c r="E36" s="170">
        <v>24.2</v>
      </c>
      <c r="F36" s="171"/>
      <c r="G36" s="172">
        <f>ROUND(E36*F36,2)</f>
        <v>0</v>
      </c>
      <c r="H36" s="157">
        <v>23</v>
      </c>
      <c r="I36" s="156">
        <f>ROUND(E36*H36,2)</f>
        <v>556.6</v>
      </c>
      <c r="J36" s="157">
        <v>270</v>
      </c>
      <c r="K36" s="156">
        <f>ROUND(E36*J36,2)</f>
        <v>6534</v>
      </c>
      <c r="L36" s="156">
        <v>21</v>
      </c>
      <c r="M36" s="156">
        <f>G36*(1+L36/100)</f>
        <v>0</v>
      </c>
      <c r="N36" s="156">
        <v>1E-3</v>
      </c>
      <c r="O36" s="156">
        <f>ROUND(E36*N36,2)</f>
        <v>0.02</v>
      </c>
      <c r="P36" s="156">
        <v>6.3E-2</v>
      </c>
      <c r="Q36" s="156">
        <f>ROUND(E36*P36,2)</f>
        <v>1.52</v>
      </c>
      <c r="R36" s="156"/>
      <c r="S36" s="156" t="s">
        <v>122</v>
      </c>
      <c r="T36" s="156" t="s">
        <v>122</v>
      </c>
      <c r="U36" s="156">
        <v>0.71799999999999997</v>
      </c>
      <c r="V36" s="156">
        <f>ROUND(E36*U36,2)</f>
        <v>17.38</v>
      </c>
      <c r="W36" s="156"/>
      <c r="X36" s="156" t="s">
        <v>123</v>
      </c>
      <c r="Y36" s="147"/>
      <c r="Z36" s="147"/>
      <c r="AA36" s="147"/>
      <c r="AB36" s="187"/>
      <c r="AC36" s="147"/>
      <c r="AD36" s="147"/>
      <c r="AE36" s="147"/>
      <c r="AF36" s="147"/>
      <c r="AG36" s="147" t="s">
        <v>128</v>
      </c>
      <c r="AH36" s="147"/>
      <c r="AI36" s="147"/>
      <c r="AJ36" s="147"/>
      <c r="AK36" s="147"/>
      <c r="AL36" s="147"/>
      <c r="AM36" s="147"/>
      <c r="AN36" s="147"/>
      <c r="AO36" s="147"/>
      <c r="AP36" s="187"/>
      <c r="AQ36" s="147"/>
      <c r="AR36" s="147"/>
      <c r="AS36" s="147"/>
      <c r="AT36" s="147"/>
      <c r="AU36" s="147"/>
      <c r="AV36" s="147"/>
      <c r="AW36" s="147"/>
      <c r="AX36" s="147"/>
      <c r="AY36" s="147"/>
      <c r="AZ36" s="147"/>
      <c r="BA36" s="147"/>
      <c r="BB36" s="147"/>
      <c r="BC36" s="147"/>
      <c r="BD36" s="147"/>
      <c r="BE36" s="147"/>
      <c r="BF36" s="147"/>
      <c r="BG36" s="147"/>
      <c r="BH36" s="147"/>
    </row>
    <row r="37" spans="1:60" outlineLevel="1" x14ac:dyDescent="0.2">
      <c r="A37" s="154"/>
      <c r="B37" s="155"/>
      <c r="C37" s="183" t="s">
        <v>173</v>
      </c>
      <c r="D37" s="158"/>
      <c r="E37" s="159">
        <v>24.2</v>
      </c>
      <c r="F37" s="156"/>
      <c r="G37" s="156"/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47"/>
      <c r="Z37" s="147"/>
      <c r="AA37" s="147"/>
      <c r="AB37" s="187"/>
      <c r="AC37" s="147"/>
      <c r="AD37" s="147"/>
      <c r="AE37" s="147"/>
      <c r="AF37" s="147"/>
      <c r="AG37" s="147" t="s">
        <v>130</v>
      </c>
      <c r="AH37" s="147">
        <v>0</v>
      </c>
      <c r="AI37" s="147"/>
      <c r="AJ37" s="147"/>
      <c r="AK37" s="147"/>
      <c r="AL37" s="147"/>
      <c r="AM37" s="147"/>
      <c r="AN37" s="147"/>
      <c r="AO37" s="147"/>
      <c r="AP37" s="187"/>
      <c r="AQ37" s="147"/>
      <c r="AR37" s="147"/>
      <c r="AS37" s="147"/>
      <c r="AT37" s="147"/>
      <c r="AU37" s="147"/>
      <c r="AV37" s="147"/>
      <c r="AW37" s="147"/>
      <c r="AX37" s="147"/>
      <c r="AY37" s="147"/>
      <c r="AZ37" s="147"/>
      <c r="BA37" s="147"/>
      <c r="BB37" s="147"/>
      <c r="BC37" s="147"/>
      <c r="BD37" s="147"/>
      <c r="BE37" s="147"/>
      <c r="BF37" s="147"/>
      <c r="BG37" s="147"/>
      <c r="BH37" s="147"/>
    </row>
    <row r="38" spans="1:60" outlineLevel="1" x14ac:dyDescent="0.2">
      <c r="A38" s="173">
        <v>19</v>
      </c>
      <c r="B38" s="174" t="s">
        <v>174</v>
      </c>
      <c r="C38" s="181" t="s">
        <v>175</v>
      </c>
      <c r="D38" s="175" t="s">
        <v>127</v>
      </c>
      <c r="E38" s="176">
        <v>68.7</v>
      </c>
      <c r="F38" s="177"/>
      <c r="G38" s="178">
        <f>ROUND(E38*F38,2)</f>
        <v>0</v>
      </c>
      <c r="H38" s="157">
        <v>0</v>
      </c>
      <c r="I38" s="156">
        <f>ROUND(E38*H38,2)</f>
        <v>0</v>
      </c>
      <c r="J38" s="157">
        <v>57.4</v>
      </c>
      <c r="K38" s="156">
        <f>ROUND(E38*J38,2)</f>
        <v>3943.38</v>
      </c>
      <c r="L38" s="156">
        <v>21</v>
      </c>
      <c r="M38" s="156">
        <f>G38*(1+L38/100)</f>
        <v>0</v>
      </c>
      <c r="N38" s="156">
        <v>0</v>
      </c>
      <c r="O38" s="156">
        <f>ROUND(E38*N38,2)</f>
        <v>0</v>
      </c>
      <c r="P38" s="156">
        <v>0.02</v>
      </c>
      <c r="Q38" s="156">
        <f>ROUND(E38*P38,2)</f>
        <v>1.37</v>
      </c>
      <c r="R38" s="156"/>
      <c r="S38" s="156" t="s">
        <v>122</v>
      </c>
      <c r="T38" s="156" t="s">
        <v>122</v>
      </c>
      <c r="U38" s="156">
        <v>0.17</v>
      </c>
      <c r="V38" s="156">
        <f>ROUND(E38*U38,2)</f>
        <v>11.68</v>
      </c>
      <c r="W38" s="156"/>
      <c r="X38" s="156" t="s">
        <v>123</v>
      </c>
      <c r="Y38" s="147"/>
      <c r="Z38" s="147"/>
      <c r="AA38" s="147"/>
      <c r="AB38" s="187"/>
      <c r="AC38" s="147"/>
      <c r="AD38" s="147"/>
      <c r="AE38" s="147"/>
      <c r="AF38" s="147"/>
      <c r="AG38" s="147" t="s">
        <v>128</v>
      </c>
      <c r="AH38" s="147"/>
      <c r="AI38" s="147"/>
      <c r="AJ38" s="147"/>
      <c r="AK38" s="147"/>
      <c r="AL38" s="147"/>
      <c r="AM38" s="147"/>
      <c r="AN38" s="147"/>
      <c r="AO38" s="147"/>
      <c r="AP38" s="187"/>
      <c r="AQ38" s="147"/>
      <c r="AR38" s="147"/>
      <c r="AS38" s="147"/>
      <c r="AT38" s="147"/>
      <c r="AU38" s="147"/>
      <c r="AV38" s="147"/>
      <c r="AW38" s="147"/>
      <c r="AX38" s="147"/>
      <c r="AY38" s="147"/>
      <c r="AZ38" s="147"/>
      <c r="BA38" s="147"/>
      <c r="BB38" s="147"/>
      <c r="BC38" s="147"/>
      <c r="BD38" s="147"/>
      <c r="BE38" s="147"/>
      <c r="BF38" s="147"/>
      <c r="BG38" s="147"/>
      <c r="BH38" s="147"/>
    </row>
    <row r="39" spans="1:60" outlineLevel="1" x14ac:dyDescent="0.2">
      <c r="A39" s="167">
        <v>20</v>
      </c>
      <c r="B39" s="168" t="s">
        <v>176</v>
      </c>
      <c r="C39" s="182" t="s">
        <v>177</v>
      </c>
      <c r="D39" s="169" t="s">
        <v>127</v>
      </c>
      <c r="E39" s="170">
        <v>1050.1785</v>
      </c>
      <c r="F39" s="171"/>
      <c r="G39" s="172">
        <f>ROUND(E39*F39,2)</f>
        <v>0</v>
      </c>
      <c r="H39" s="157">
        <v>0</v>
      </c>
      <c r="I39" s="156">
        <f>ROUND(E39*H39,2)</f>
        <v>0</v>
      </c>
      <c r="J39" s="157">
        <v>27</v>
      </c>
      <c r="K39" s="156">
        <f>ROUND(E39*J39,2)</f>
        <v>28354.82</v>
      </c>
      <c r="L39" s="156">
        <v>21</v>
      </c>
      <c r="M39" s="156">
        <f>G39*(1+L39/100)</f>
        <v>0</v>
      </c>
      <c r="N39" s="156">
        <v>0</v>
      </c>
      <c r="O39" s="156">
        <f>ROUND(E39*N39,2)</f>
        <v>0</v>
      </c>
      <c r="P39" s="156">
        <v>0.01</v>
      </c>
      <c r="Q39" s="156">
        <f>ROUND(E39*P39,2)</f>
        <v>10.5</v>
      </c>
      <c r="R39" s="156"/>
      <c r="S39" s="156" t="s">
        <v>122</v>
      </c>
      <c r="T39" s="156" t="s">
        <v>122</v>
      </c>
      <c r="U39" s="156">
        <v>0.08</v>
      </c>
      <c r="V39" s="156">
        <f>ROUND(E39*U39,2)</f>
        <v>84.01</v>
      </c>
      <c r="W39" s="156"/>
      <c r="X39" s="156" t="s">
        <v>123</v>
      </c>
      <c r="Y39" s="147"/>
      <c r="Z39" s="147"/>
      <c r="AA39" s="147"/>
      <c r="AB39" s="187"/>
      <c r="AC39" s="147"/>
      <c r="AD39" s="147"/>
      <c r="AE39" s="147"/>
      <c r="AF39" s="147"/>
      <c r="AG39" s="147" t="s">
        <v>124</v>
      </c>
      <c r="AH39" s="147"/>
      <c r="AI39" s="147"/>
      <c r="AJ39" s="147"/>
      <c r="AK39" s="147"/>
      <c r="AL39" s="147"/>
      <c r="AM39" s="147"/>
      <c r="AN39" s="147"/>
      <c r="AO39" s="147"/>
      <c r="AP39" s="187"/>
      <c r="AQ39" s="147"/>
      <c r="AR39" s="147"/>
      <c r="AS39" s="147"/>
      <c r="AT39" s="147"/>
      <c r="AU39" s="147"/>
      <c r="AV39" s="147"/>
      <c r="AW39" s="147"/>
      <c r="AX39" s="147"/>
      <c r="AY39" s="147"/>
      <c r="AZ39" s="147"/>
      <c r="BA39" s="147"/>
      <c r="BB39" s="147"/>
      <c r="BC39" s="147"/>
      <c r="BD39" s="147"/>
      <c r="BE39" s="147"/>
      <c r="BF39" s="147"/>
      <c r="BG39" s="147"/>
      <c r="BH39" s="147"/>
    </row>
    <row r="40" spans="1:60" ht="22.5" outlineLevel="1" x14ac:dyDescent="0.2">
      <c r="A40" s="154"/>
      <c r="B40" s="155"/>
      <c r="C40" s="183" t="s">
        <v>178</v>
      </c>
      <c r="D40" s="158"/>
      <c r="E40" s="159">
        <v>533.52</v>
      </c>
      <c r="F40" s="156"/>
      <c r="G40" s="156"/>
      <c r="H40" s="156"/>
      <c r="I40" s="156"/>
      <c r="J40" s="156"/>
      <c r="K40" s="156"/>
      <c r="L40" s="156"/>
      <c r="M40" s="156"/>
      <c r="N40" s="156"/>
      <c r="O40" s="156"/>
      <c r="P40" s="156"/>
      <c r="Q40" s="156"/>
      <c r="R40" s="156"/>
      <c r="S40" s="156"/>
      <c r="T40" s="156"/>
      <c r="U40" s="156"/>
      <c r="V40" s="156"/>
      <c r="W40" s="156"/>
      <c r="X40" s="156"/>
      <c r="Y40" s="147"/>
      <c r="Z40" s="147"/>
      <c r="AA40" s="147"/>
      <c r="AB40" s="187"/>
      <c r="AC40" s="147"/>
      <c r="AD40" s="147"/>
      <c r="AE40" s="147"/>
      <c r="AF40" s="147"/>
      <c r="AG40" s="147" t="s">
        <v>130</v>
      </c>
      <c r="AH40" s="147">
        <v>0</v>
      </c>
      <c r="AI40" s="147"/>
      <c r="AJ40" s="147"/>
      <c r="AK40" s="147"/>
      <c r="AL40" s="147"/>
      <c r="AM40" s="147"/>
      <c r="AN40" s="147"/>
      <c r="AO40" s="147"/>
      <c r="AP40" s="187"/>
      <c r="AQ40" s="147"/>
      <c r="AR40" s="147"/>
      <c r="AS40" s="147"/>
      <c r="AT40" s="147"/>
      <c r="AU40" s="147"/>
      <c r="AV40" s="147"/>
      <c r="AW40" s="147"/>
      <c r="AX40" s="147"/>
      <c r="AY40" s="147"/>
      <c r="AZ40" s="147"/>
      <c r="BA40" s="147"/>
      <c r="BB40" s="147"/>
      <c r="BC40" s="147"/>
      <c r="BD40" s="147"/>
      <c r="BE40" s="147"/>
      <c r="BF40" s="147"/>
      <c r="BG40" s="147"/>
      <c r="BH40" s="147"/>
    </row>
    <row r="41" spans="1:60" ht="22.5" outlineLevel="1" x14ac:dyDescent="0.2">
      <c r="A41" s="154"/>
      <c r="B41" s="155"/>
      <c r="C41" s="183" t="s">
        <v>179</v>
      </c>
      <c r="D41" s="158"/>
      <c r="E41" s="159">
        <v>516.66</v>
      </c>
      <c r="F41" s="156"/>
      <c r="G41" s="156"/>
      <c r="H41" s="156"/>
      <c r="I41" s="156"/>
      <c r="J41" s="156"/>
      <c r="K41" s="156"/>
      <c r="L41" s="156"/>
      <c r="M41" s="156"/>
      <c r="N41" s="156"/>
      <c r="O41" s="156"/>
      <c r="P41" s="156"/>
      <c r="Q41" s="156"/>
      <c r="R41" s="156"/>
      <c r="S41" s="156"/>
      <c r="T41" s="156"/>
      <c r="U41" s="156"/>
      <c r="V41" s="156"/>
      <c r="W41" s="156"/>
      <c r="X41" s="156"/>
      <c r="Y41" s="147"/>
      <c r="Z41" s="147"/>
      <c r="AA41" s="147"/>
      <c r="AB41" s="187"/>
      <c r="AC41" s="147"/>
      <c r="AD41" s="147"/>
      <c r="AE41" s="147"/>
      <c r="AF41" s="147"/>
      <c r="AG41" s="147" t="s">
        <v>130</v>
      </c>
      <c r="AH41" s="147">
        <v>0</v>
      </c>
      <c r="AI41" s="147"/>
      <c r="AJ41" s="147"/>
      <c r="AK41" s="147"/>
      <c r="AL41" s="147"/>
      <c r="AM41" s="147"/>
      <c r="AN41" s="147"/>
      <c r="AO41" s="147"/>
      <c r="AP41" s="187"/>
      <c r="AQ41" s="147"/>
      <c r="AR41" s="147"/>
      <c r="AS41" s="147"/>
      <c r="AT41" s="147"/>
      <c r="AU41" s="147"/>
      <c r="AV41" s="147"/>
      <c r="AW41" s="147"/>
      <c r="AX41" s="147"/>
      <c r="AY41" s="147"/>
      <c r="AZ41" s="147"/>
      <c r="BA41" s="147"/>
      <c r="BB41" s="147"/>
      <c r="BC41" s="147"/>
      <c r="BD41" s="147"/>
      <c r="BE41" s="147"/>
      <c r="BF41" s="147"/>
      <c r="BG41" s="147"/>
      <c r="BH41" s="147"/>
    </row>
    <row r="42" spans="1:60" outlineLevel="1" x14ac:dyDescent="0.2">
      <c r="A42" s="167">
        <v>21</v>
      </c>
      <c r="B42" s="168" t="s">
        <v>180</v>
      </c>
      <c r="C42" s="182" t="s">
        <v>181</v>
      </c>
      <c r="D42" s="169" t="s">
        <v>127</v>
      </c>
      <c r="E42" s="170">
        <v>34.631999999999998</v>
      </c>
      <c r="F42" s="171"/>
      <c r="G42" s="172">
        <f>ROUND(E42*F42,2)</f>
        <v>0</v>
      </c>
      <c r="H42" s="157">
        <v>0</v>
      </c>
      <c r="I42" s="156">
        <f>ROUND(E42*H42,2)</f>
        <v>0</v>
      </c>
      <c r="J42" s="157">
        <v>111.5</v>
      </c>
      <c r="K42" s="156">
        <f>ROUND(E42*J42,2)</f>
        <v>3861.47</v>
      </c>
      <c r="L42" s="156">
        <v>21</v>
      </c>
      <c r="M42" s="156">
        <f>G42*(1+L42/100)</f>
        <v>0</v>
      </c>
      <c r="N42" s="156">
        <v>0</v>
      </c>
      <c r="O42" s="156">
        <f>ROUND(E42*N42,2)</f>
        <v>0</v>
      </c>
      <c r="P42" s="156">
        <v>6.8000000000000005E-2</v>
      </c>
      <c r="Q42" s="156">
        <f>ROUND(E42*P42,2)</f>
        <v>2.35</v>
      </c>
      <c r="R42" s="156"/>
      <c r="S42" s="156" t="s">
        <v>122</v>
      </c>
      <c r="T42" s="156" t="s">
        <v>122</v>
      </c>
      <c r="U42" s="156">
        <v>0.3</v>
      </c>
      <c r="V42" s="156">
        <f>ROUND(E42*U42,2)</f>
        <v>10.39</v>
      </c>
      <c r="W42" s="156"/>
      <c r="X42" s="156" t="s">
        <v>123</v>
      </c>
      <c r="Y42" s="147"/>
      <c r="Z42" s="147"/>
      <c r="AA42" s="147"/>
      <c r="AB42" s="187"/>
      <c r="AC42" s="147"/>
      <c r="AD42" s="147"/>
      <c r="AE42" s="147"/>
      <c r="AF42" s="147"/>
      <c r="AG42" s="147" t="s">
        <v>128</v>
      </c>
      <c r="AH42" s="147"/>
      <c r="AI42" s="147"/>
      <c r="AJ42" s="147"/>
      <c r="AK42" s="147"/>
      <c r="AL42" s="147"/>
      <c r="AM42" s="147"/>
      <c r="AN42" s="147"/>
      <c r="AO42" s="147"/>
      <c r="AP42" s="187"/>
      <c r="AQ42" s="147"/>
      <c r="AR42" s="147"/>
      <c r="AS42" s="147"/>
      <c r="AT42" s="147"/>
      <c r="AU42" s="147"/>
      <c r="AV42" s="147"/>
      <c r="AW42" s="147"/>
      <c r="AX42" s="147"/>
      <c r="AY42" s="147"/>
      <c r="AZ42" s="147"/>
      <c r="BA42" s="147"/>
      <c r="BB42" s="147"/>
      <c r="BC42" s="147"/>
      <c r="BD42" s="147"/>
      <c r="BE42" s="147"/>
      <c r="BF42" s="147"/>
      <c r="BG42" s="147"/>
      <c r="BH42" s="147"/>
    </row>
    <row r="43" spans="1:60" outlineLevel="1" x14ac:dyDescent="0.2">
      <c r="A43" s="154"/>
      <c r="B43" s="155"/>
      <c r="C43" s="183" t="s">
        <v>182</v>
      </c>
      <c r="D43" s="158"/>
      <c r="E43" s="159">
        <v>3.13</v>
      </c>
      <c r="F43" s="156"/>
      <c r="G43" s="156"/>
      <c r="H43" s="156"/>
      <c r="I43" s="156"/>
      <c r="J43" s="156"/>
      <c r="K43" s="156"/>
      <c r="L43" s="156"/>
      <c r="M43" s="156"/>
      <c r="N43" s="156"/>
      <c r="O43" s="156"/>
      <c r="P43" s="156"/>
      <c r="Q43" s="156"/>
      <c r="R43" s="156"/>
      <c r="S43" s="156"/>
      <c r="T43" s="156"/>
      <c r="U43" s="156"/>
      <c r="V43" s="156"/>
      <c r="W43" s="156"/>
      <c r="X43" s="156"/>
      <c r="Y43" s="147"/>
      <c r="Z43" s="147"/>
      <c r="AA43" s="147"/>
      <c r="AB43" s="187"/>
      <c r="AC43" s="147"/>
      <c r="AD43" s="147"/>
      <c r="AE43" s="147"/>
      <c r="AF43" s="147"/>
      <c r="AG43" s="147" t="s">
        <v>130</v>
      </c>
      <c r="AH43" s="147">
        <v>0</v>
      </c>
      <c r="AI43" s="147"/>
      <c r="AJ43" s="147"/>
      <c r="AK43" s="147"/>
      <c r="AL43" s="147"/>
      <c r="AM43" s="147"/>
      <c r="AN43" s="147"/>
      <c r="AO43" s="147"/>
      <c r="AP43" s="187"/>
      <c r="AQ43" s="147"/>
      <c r="AR43" s="147"/>
      <c r="AS43" s="147"/>
      <c r="AT43" s="147"/>
      <c r="AU43" s="147"/>
      <c r="AV43" s="147"/>
      <c r="AW43" s="147"/>
      <c r="AX43" s="147"/>
      <c r="AY43" s="147"/>
      <c r="AZ43" s="147"/>
      <c r="BA43" s="147"/>
      <c r="BB43" s="147"/>
      <c r="BC43" s="147"/>
      <c r="BD43" s="147"/>
      <c r="BE43" s="147"/>
      <c r="BF43" s="147"/>
      <c r="BG43" s="147"/>
      <c r="BH43" s="147"/>
    </row>
    <row r="44" spans="1:60" outlineLevel="1" x14ac:dyDescent="0.2">
      <c r="A44" s="154"/>
      <c r="B44" s="155"/>
      <c r="C44" s="183" t="s">
        <v>183</v>
      </c>
      <c r="D44" s="158"/>
      <c r="E44" s="159">
        <v>31.5</v>
      </c>
      <c r="F44" s="156"/>
      <c r="G44" s="156"/>
      <c r="H44" s="156"/>
      <c r="I44" s="156"/>
      <c r="J44" s="156"/>
      <c r="K44" s="156"/>
      <c r="L44" s="156"/>
      <c r="M44" s="156"/>
      <c r="N44" s="156"/>
      <c r="O44" s="156"/>
      <c r="P44" s="156"/>
      <c r="Q44" s="156"/>
      <c r="R44" s="156"/>
      <c r="S44" s="156"/>
      <c r="T44" s="156"/>
      <c r="U44" s="156"/>
      <c r="V44" s="156"/>
      <c r="W44" s="156"/>
      <c r="X44" s="156"/>
      <c r="Y44" s="147"/>
      <c r="Z44" s="147"/>
      <c r="AA44" s="147"/>
      <c r="AB44" s="187"/>
      <c r="AC44" s="147"/>
      <c r="AD44" s="147"/>
      <c r="AE44" s="147"/>
      <c r="AF44" s="147"/>
      <c r="AG44" s="147" t="s">
        <v>130</v>
      </c>
      <c r="AH44" s="147">
        <v>0</v>
      </c>
      <c r="AI44" s="147"/>
      <c r="AJ44" s="147"/>
      <c r="AK44" s="147"/>
      <c r="AL44" s="147"/>
      <c r="AM44" s="147"/>
      <c r="AN44" s="147"/>
      <c r="AO44" s="147"/>
      <c r="AP44" s="187"/>
      <c r="AQ44" s="147"/>
      <c r="AR44" s="147"/>
      <c r="AS44" s="147"/>
      <c r="AT44" s="147"/>
      <c r="AU44" s="147"/>
      <c r="AV44" s="147"/>
      <c r="AW44" s="147"/>
      <c r="AX44" s="147"/>
      <c r="AY44" s="147"/>
      <c r="AZ44" s="147"/>
      <c r="BA44" s="147"/>
      <c r="BB44" s="147"/>
      <c r="BC44" s="147"/>
      <c r="BD44" s="147"/>
      <c r="BE44" s="147"/>
      <c r="BF44" s="147"/>
      <c r="BG44" s="147"/>
      <c r="BH44" s="147"/>
    </row>
    <row r="45" spans="1:60" outlineLevel="1" x14ac:dyDescent="0.2">
      <c r="A45" s="167">
        <v>22</v>
      </c>
      <c r="B45" s="168" t="s">
        <v>184</v>
      </c>
      <c r="C45" s="182" t="s">
        <v>185</v>
      </c>
      <c r="D45" s="169" t="s">
        <v>127</v>
      </c>
      <c r="E45" s="170">
        <v>452.25</v>
      </c>
      <c r="F45" s="171"/>
      <c r="G45" s="172">
        <f>ROUND(E45*F45,2)</f>
        <v>0</v>
      </c>
      <c r="H45" s="157">
        <v>0</v>
      </c>
      <c r="I45" s="156">
        <f>ROUND(E45*H45,2)</f>
        <v>0</v>
      </c>
      <c r="J45" s="157">
        <v>39.9</v>
      </c>
      <c r="K45" s="156">
        <f>ROUND(E45*J45,2)</f>
        <v>18044.78</v>
      </c>
      <c r="L45" s="156">
        <v>21</v>
      </c>
      <c r="M45" s="156">
        <f>G45*(1+L45/100)</f>
        <v>0</v>
      </c>
      <c r="N45" s="156">
        <v>0</v>
      </c>
      <c r="O45" s="156">
        <f>ROUND(E45*N45,2)</f>
        <v>0</v>
      </c>
      <c r="P45" s="156">
        <v>1E-3</v>
      </c>
      <c r="Q45" s="156">
        <f>ROUND(E45*P45,2)</f>
        <v>0.45</v>
      </c>
      <c r="R45" s="156"/>
      <c r="S45" s="156" t="s">
        <v>122</v>
      </c>
      <c r="T45" s="156" t="s">
        <v>122</v>
      </c>
      <c r="U45" s="156">
        <v>0.105</v>
      </c>
      <c r="V45" s="156">
        <f>ROUND(E45*U45,2)</f>
        <v>47.49</v>
      </c>
      <c r="W45" s="156"/>
      <c r="X45" s="156" t="s">
        <v>123</v>
      </c>
      <c r="Y45" s="147"/>
      <c r="Z45" s="147"/>
      <c r="AA45" s="147"/>
      <c r="AB45" s="187"/>
      <c r="AC45" s="147"/>
      <c r="AD45" s="147"/>
      <c r="AE45" s="147"/>
      <c r="AF45" s="147"/>
      <c r="AG45" s="147" t="s">
        <v>186</v>
      </c>
      <c r="AH45" s="147"/>
      <c r="AI45" s="147"/>
      <c r="AJ45" s="147"/>
      <c r="AK45" s="147"/>
      <c r="AL45" s="147"/>
      <c r="AM45" s="147"/>
      <c r="AN45" s="147"/>
      <c r="AO45" s="147"/>
      <c r="AP45" s="187"/>
      <c r="AQ45" s="147"/>
      <c r="AR45" s="147"/>
      <c r="AS45" s="147"/>
      <c r="AT45" s="147"/>
      <c r="AU45" s="147"/>
      <c r="AV45" s="147"/>
      <c r="AW45" s="147"/>
      <c r="AX45" s="147"/>
      <c r="AY45" s="147"/>
      <c r="AZ45" s="147"/>
      <c r="BA45" s="147"/>
      <c r="BB45" s="147"/>
      <c r="BC45" s="147"/>
      <c r="BD45" s="147"/>
      <c r="BE45" s="147"/>
      <c r="BF45" s="147"/>
      <c r="BG45" s="147"/>
      <c r="BH45" s="147"/>
    </row>
    <row r="46" spans="1:60" outlineLevel="1" x14ac:dyDescent="0.2">
      <c r="A46" s="154"/>
      <c r="B46" s="155"/>
      <c r="C46" s="183" t="s">
        <v>187</v>
      </c>
      <c r="D46" s="158"/>
      <c r="E46" s="159">
        <v>255.3</v>
      </c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47"/>
      <c r="Z46" s="147"/>
      <c r="AA46" s="147"/>
      <c r="AB46" s="187"/>
      <c r="AC46" s="147"/>
      <c r="AD46" s="147"/>
      <c r="AE46" s="147"/>
      <c r="AF46" s="147"/>
      <c r="AG46" s="147" t="s">
        <v>130</v>
      </c>
      <c r="AH46" s="147">
        <v>0</v>
      </c>
      <c r="AI46" s="147"/>
      <c r="AJ46" s="147"/>
      <c r="AK46" s="147"/>
      <c r="AL46" s="147"/>
      <c r="AM46" s="147"/>
      <c r="AN46" s="147"/>
      <c r="AO46" s="147"/>
      <c r="AP46" s="187"/>
      <c r="AQ46" s="147"/>
      <c r="AR46" s="147"/>
      <c r="AS46" s="147"/>
      <c r="AT46" s="147"/>
      <c r="AU46" s="147"/>
      <c r="AV46" s="147"/>
      <c r="AW46" s="147"/>
      <c r="AX46" s="147"/>
      <c r="AY46" s="147"/>
      <c r="AZ46" s="147"/>
      <c r="BA46" s="147"/>
      <c r="BB46" s="147"/>
      <c r="BC46" s="147"/>
      <c r="BD46" s="147"/>
      <c r="BE46" s="147"/>
      <c r="BF46" s="147"/>
      <c r="BG46" s="147"/>
      <c r="BH46" s="147"/>
    </row>
    <row r="47" spans="1:60" outlineLevel="1" x14ac:dyDescent="0.2">
      <c r="A47" s="154"/>
      <c r="B47" s="155"/>
      <c r="C47" s="183" t="s">
        <v>188</v>
      </c>
      <c r="D47" s="158"/>
      <c r="E47" s="159">
        <v>196.95</v>
      </c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47"/>
      <c r="Z47" s="147"/>
      <c r="AA47" s="147"/>
      <c r="AB47" s="187"/>
      <c r="AC47" s="147"/>
      <c r="AD47" s="147"/>
      <c r="AE47" s="147"/>
      <c r="AF47" s="147"/>
      <c r="AG47" s="147" t="s">
        <v>130</v>
      </c>
      <c r="AH47" s="147">
        <v>0</v>
      </c>
      <c r="AI47" s="147"/>
      <c r="AJ47" s="147"/>
      <c r="AK47" s="147"/>
      <c r="AL47" s="147"/>
      <c r="AM47" s="147"/>
      <c r="AN47" s="147"/>
      <c r="AO47" s="147"/>
      <c r="AP47" s="187"/>
      <c r="AQ47" s="147"/>
      <c r="AR47" s="147"/>
      <c r="AS47" s="147"/>
      <c r="AT47" s="147"/>
      <c r="AU47" s="147"/>
      <c r="AV47" s="147"/>
      <c r="AW47" s="147"/>
      <c r="AX47" s="147"/>
      <c r="AY47" s="147"/>
      <c r="AZ47" s="147"/>
      <c r="BA47" s="147"/>
      <c r="BB47" s="147"/>
      <c r="BC47" s="147"/>
      <c r="BD47" s="147"/>
      <c r="BE47" s="147"/>
      <c r="BF47" s="147"/>
      <c r="BG47" s="147"/>
      <c r="BH47" s="147"/>
    </row>
    <row r="48" spans="1:60" outlineLevel="1" x14ac:dyDescent="0.2">
      <c r="A48" s="173">
        <v>23</v>
      </c>
      <c r="B48" s="174" t="s">
        <v>189</v>
      </c>
      <c r="C48" s="181" t="s">
        <v>190</v>
      </c>
      <c r="D48" s="175" t="s">
        <v>191</v>
      </c>
      <c r="E48" s="176">
        <v>27.463830000000002</v>
      </c>
      <c r="F48" s="177"/>
      <c r="G48" s="178">
        <f t="shared" ref="G48:G54" si="0">ROUND(E48*F48,2)</f>
        <v>0</v>
      </c>
      <c r="H48" s="157">
        <v>0</v>
      </c>
      <c r="I48" s="156">
        <f t="shared" ref="I48:I54" si="1">ROUND(E48*H48,2)</f>
        <v>0</v>
      </c>
      <c r="J48" s="157">
        <v>400</v>
      </c>
      <c r="K48" s="156">
        <f t="shared" ref="K48:K54" si="2">ROUND(E48*J48,2)</f>
        <v>10985.53</v>
      </c>
      <c r="L48" s="156">
        <v>21</v>
      </c>
      <c r="M48" s="156">
        <f t="shared" ref="M48:M54" si="3">G48*(1+L48/100)</f>
        <v>0</v>
      </c>
      <c r="N48" s="156">
        <v>0</v>
      </c>
      <c r="O48" s="156">
        <f t="shared" ref="O48:O54" si="4">ROUND(E48*N48,2)</f>
        <v>0</v>
      </c>
      <c r="P48" s="156">
        <v>0</v>
      </c>
      <c r="Q48" s="156">
        <f t="shared" ref="Q48:Q54" si="5">ROUND(E48*P48,2)</f>
        <v>0</v>
      </c>
      <c r="R48" s="156"/>
      <c r="S48" s="156" t="s">
        <v>122</v>
      </c>
      <c r="T48" s="156" t="s">
        <v>122</v>
      </c>
      <c r="U48" s="156">
        <v>0</v>
      </c>
      <c r="V48" s="156">
        <f t="shared" ref="V48:V54" si="6">ROUND(E48*U48,2)</f>
        <v>0</v>
      </c>
      <c r="W48" s="156"/>
      <c r="X48" s="156" t="s">
        <v>123</v>
      </c>
      <c r="Y48" s="147"/>
      <c r="Z48" s="147"/>
      <c r="AA48" s="147"/>
      <c r="AB48" s="187"/>
      <c r="AC48" s="147"/>
      <c r="AD48" s="147"/>
      <c r="AE48" s="147"/>
      <c r="AF48" s="147"/>
      <c r="AG48" s="147" t="s">
        <v>192</v>
      </c>
      <c r="AH48" s="147"/>
      <c r="AI48" s="147"/>
      <c r="AJ48" s="147"/>
      <c r="AK48" s="147"/>
      <c r="AL48" s="147"/>
      <c r="AM48" s="147"/>
      <c r="AN48" s="147"/>
      <c r="AO48" s="147"/>
      <c r="AP48" s="187"/>
      <c r="AQ48" s="147"/>
      <c r="AR48" s="147"/>
      <c r="AS48" s="147"/>
      <c r="AT48" s="147"/>
      <c r="AU48" s="147"/>
      <c r="AV48" s="147"/>
      <c r="AW48" s="147"/>
      <c r="AX48" s="147"/>
      <c r="AY48" s="147"/>
      <c r="AZ48" s="147"/>
      <c r="BA48" s="147"/>
      <c r="BB48" s="147"/>
      <c r="BC48" s="147"/>
      <c r="BD48" s="147"/>
      <c r="BE48" s="147"/>
      <c r="BF48" s="147"/>
      <c r="BG48" s="147"/>
      <c r="BH48" s="147"/>
    </row>
    <row r="49" spans="1:60" outlineLevel="1" x14ac:dyDescent="0.2">
      <c r="A49" s="173">
        <v>24</v>
      </c>
      <c r="B49" s="174" t="s">
        <v>193</v>
      </c>
      <c r="C49" s="181" t="s">
        <v>194</v>
      </c>
      <c r="D49" s="175" t="s">
        <v>139</v>
      </c>
      <c r="E49" s="176">
        <v>2</v>
      </c>
      <c r="F49" s="177"/>
      <c r="G49" s="178">
        <f t="shared" si="0"/>
        <v>0</v>
      </c>
      <c r="H49" s="157">
        <v>0</v>
      </c>
      <c r="I49" s="156">
        <f t="shared" si="1"/>
        <v>0</v>
      </c>
      <c r="J49" s="157">
        <v>500</v>
      </c>
      <c r="K49" s="156">
        <f t="shared" si="2"/>
        <v>1000</v>
      </c>
      <c r="L49" s="156">
        <v>21</v>
      </c>
      <c r="M49" s="156">
        <f t="shared" si="3"/>
        <v>0</v>
      </c>
      <c r="N49" s="156">
        <v>0</v>
      </c>
      <c r="O49" s="156">
        <f t="shared" si="4"/>
        <v>0</v>
      </c>
      <c r="P49" s="156">
        <v>0</v>
      </c>
      <c r="Q49" s="156">
        <f t="shared" si="5"/>
        <v>0</v>
      </c>
      <c r="R49" s="156"/>
      <c r="S49" s="156" t="s">
        <v>140</v>
      </c>
      <c r="T49" s="156" t="s">
        <v>141</v>
      </c>
      <c r="U49" s="156">
        <v>0</v>
      </c>
      <c r="V49" s="156">
        <f t="shared" si="6"/>
        <v>0</v>
      </c>
      <c r="W49" s="156"/>
      <c r="X49" s="156" t="s">
        <v>123</v>
      </c>
      <c r="Y49" s="147"/>
      <c r="Z49" s="147"/>
      <c r="AA49" s="147"/>
      <c r="AB49" s="187"/>
      <c r="AC49" s="147"/>
      <c r="AD49" s="147"/>
      <c r="AE49" s="147"/>
      <c r="AF49" s="147"/>
      <c r="AG49" s="147" t="s">
        <v>128</v>
      </c>
      <c r="AH49" s="147"/>
      <c r="AI49" s="147"/>
      <c r="AJ49" s="147"/>
      <c r="AK49" s="147"/>
      <c r="AL49" s="147"/>
      <c r="AM49" s="147"/>
      <c r="AN49" s="147"/>
      <c r="AO49" s="147"/>
      <c r="AP49" s="187"/>
      <c r="AQ49" s="147"/>
      <c r="AR49" s="147"/>
      <c r="AS49" s="147"/>
      <c r="AT49" s="147"/>
      <c r="AU49" s="147"/>
      <c r="AV49" s="147"/>
      <c r="AW49" s="147"/>
      <c r="AX49" s="147"/>
      <c r="AY49" s="147"/>
      <c r="AZ49" s="147"/>
      <c r="BA49" s="147"/>
      <c r="BB49" s="147"/>
      <c r="BC49" s="147"/>
      <c r="BD49" s="147"/>
      <c r="BE49" s="147"/>
      <c r="BF49" s="147"/>
      <c r="BG49" s="147"/>
      <c r="BH49" s="147"/>
    </row>
    <row r="50" spans="1:60" outlineLevel="1" x14ac:dyDescent="0.2">
      <c r="A50" s="173">
        <v>25</v>
      </c>
      <c r="B50" s="174" t="s">
        <v>195</v>
      </c>
      <c r="C50" s="181" t="s">
        <v>196</v>
      </c>
      <c r="D50" s="175" t="s">
        <v>139</v>
      </c>
      <c r="E50" s="176">
        <v>1</v>
      </c>
      <c r="F50" s="177"/>
      <c r="G50" s="178">
        <f t="shared" si="0"/>
        <v>0</v>
      </c>
      <c r="H50" s="157">
        <v>0</v>
      </c>
      <c r="I50" s="156">
        <f t="shared" si="1"/>
        <v>0</v>
      </c>
      <c r="J50" s="157">
        <v>3000</v>
      </c>
      <c r="K50" s="156">
        <f t="shared" si="2"/>
        <v>3000</v>
      </c>
      <c r="L50" s="156">
        <v>21</v>
      </c>
      <c r="M50" s="156">
        <f t="shared" si="3"/>
        <v>0</v>
      </c>
      <c r="N50" s="156">
        <v>0</v>
      </c>
      <c r="O50" s="156">
        <f t="shared" si="4"/>
        <v>0</v>
      </c>
      <c r="P50" s="156">
        <v>0</v>
      </c>
      <c r="Q50" s="156">
        <f t="shared" si="5"/>
        <v>0</v>
      </c>
      <c r="R50" s="156"/>
      <c r="S50" s="156" t="s">
        <v>140</v>
      </c>
      <c r="T50" s="156" t="s">
        <v>141</v>
      </c>
      <c r="U50" s="156">
        <v>0</v>
      </c>
      <c r="V50" s="156">
        <f t="shared" si="6"/>
        <v>0</v>
      </c>
      <c r="W50" s="156"/>
      <c r="X50" s="156" t="s">
        <v>123</v>
      </c>
      <c r="Y50" s="147"/>
      <c r="Z50" s="147"/>
      <c r="AA50" s="147"/>
      <c r="AB50" s="187"/>
      <c r="AC50" s="147"/>
      <c r="AD50" s="147"/>
      <c r="AE50" s="147"/>
      <c r="AF50" s="147"/>
      <c r="AG50" s="147" t="s">
        <v>128</v>
      </c>
      <c r="AH50" s="147"/>
      <c r="AI50" s="147"/>
      <c r="AJ50" s="147"/>
      <c r="AK50" s="147"/>
      <c r="AL50" s="147"/>
      <c r="AM50" s="147"/>
      <c r="AN50" s="147"/>
      <c r="AO50" s="147"/>
      <c r="AP50" s="187"/>
      <c r="AQ50" s="147"/>
      <c r="AR50" s="147"/>
      <c r="AS50" s="147"/>
      <c r="AT50" s="147"/>
      <c r="AU50" s="147"/>
      <c r="AV50" s="147"/>
      <c r="AW50" s="147"/>
      <c r="AX50" s="147"/>
      <c r="AY50" s="147"/>
      <c r="AZ50" s="147"/>
      <c r="BA50" s="147"/>
      <c r="BB50" s="147"/>
      <c r="BC50" s="147"/>
      <c r="BD50" s="147"/>
      <c r="BE50" s="147"/>
      <c r="BF50" s="147"/>
      <c r="BG50" s="147"/>
      <c r="BH50" s="147"/>
    </row>
    <row r="51" spans="1:60" outlineLevel="1" x14ac:dyDescent="0.2">
      <c r="A51" s="173">
        <v>26</v>
      </c>
      <c r="B51" s="174" t="s">
        <v>197</v>
      </c>
      <c r="C51" s="181" t="s">
        <v>198</v>
      </c>
      <c r="D51" s="175" t="s">
        <v>139</v>
      </c>
      <c r="E51" s="176">
        <v>15</v>
      </c>
      <c r="F51" s="177"/>
      <c r="G51" s="178">
        <f t="shared" si="0"/>
        <v>0</v>
      </c>
      <c r="H51" s="157">
        <v>0</v>
      </c>
      <c r="I51" s="156">
        <f t="shared" si="1"/>
        <v>0</v>
      </c>
      <c r="J51" s="157">
        <v>3000</v>
      </c>
      <c r="K51" s="156">
        <f t="shared" si="2"/>
        <v>45000</v>
      </c>
      <c r="L51" s="156">
        <v>21</v>
      </c>
      <c r="M51" s="156">
        <f t="shared" si="3"/>
        <v>0</v>
      </c>
      <c r="N51" s="156">
        <v>0</v>
      </c>
      <c r="O51" s="156">
        <f t="shared" si="4"/>
        <v>0</v>
      </c>
      <c r="P51" s="156">
        <v>0</v>
      </c>
      <c r="Q51" s="156">
        <f t="shared" si="5"/>
        <v>0</v>
      </c>
      <c r="R51" s="156"/>
      <c r="S51" s="156" t="s">
        <v>140</v>
      </c>
      <c r="T51" s="156" t="s">
        <v>141</v>
      </c>
      <c r="U51" s="156">
        <v>0</v>
      </c>
      <c r="V51" s="156">
        <f t="shared" si="6"/>
        <v>0</v>
      </c>
      <c r="W51" s="156"/>
      <c r="X51" s="156" t="s">
        <v>123</v>
      </c>
      <c r="Y51" s="147"/>
      <c r="Z51" s="147"/>
      <c r="AA51" s="147"/>
      <c r="AB51" s="187"/>
      <c r="AC51" s="147"/>
      <c r="AD51" s="147"/>
      <c r="AE51" s="147"/>
      <c r="AF51" s="147"/>
      <c r="AG51" s="147" t="s">
        <v>128</v>
      </c>
      <c r="AH51" s="147"/>
      <c r="AI51" s="147"/>
      <c r="AJ51" s="147"/>
      <c r="AK51" s="147"/>
      <c r="AL51" s="147"/>
      <c r="AM51" s="147"/>
      <c r="AN51" s="147"/>
      <c r="AO51" s="147"/>
      <c r="AP51" s="187"/>
      <c r="AQ51" s="147"/>
      <c r="AR51" s="147"/>
      <c r="AS51" s="147"/>
      <c r="AT51" s="147"/>
      <c r="AU51" s="147"/>
      <c r="AV51" s="147"/>
      <c r="AW51" s="147"/>
      <c r="AX51" s="147"/>
      <c r="AY51" s="147"/>
      <c r="AZ51" s="147"/>
      <c r="BA51" s="147"/>
      <c r="BB51" s="147"/>
      <c r="BC51" s="147"/>
      <c r="BD51" s="147"/>
      <c r="BE51" s="147"/>
      <c r="BF51" s="147"/>
      <c r="BG51" s="147"/>
      <c r="BH51" s="147"/>
    </row>
    <row r="52" spans="1:60" outlineLevel="1" x14ac:dyDescent="0.2">
      <c r="A52" s="173">
        <v>27</v>
      </c>
      <c r="B52" s="174" t="s">
        <v>199</v>
      </c>
      <c r="C52" s="181" t="s">
        <v>200</v>
      </c>
      <c r="D52" s="175" t="s">
        <v>127</v>
      </c>
      <c r="E52" s="176">
        <v>123.4</v>
      </c>
      <c r="F52" s="177"/>
      <c r="G52" s="178">
        <f t="shared" si="0"/>
        <v>0</v>
      </c>
      <c r="H52" s="157">
        <v>0</v>
      </c>
      <c r="I52" s="156">
        <f t="shared" si="1"/>
        <v>0</v>
      </c>
      <c r="J52" s="157">
        <v>125</v>
      </c>
      <c r="K52" s="156">
        <f t="shared" si="2"/>
        <v>15425</v>
      </c>
      <c r="L52" s="156">
        <v>21</v>
      </c>
      <c r="M52" s="156">
        <f t="shared" si="3"/>
        <v>0</v>
      </c>
      <c r="N52" s="156">
        <v>0</v>
      </c>
      <c r="O52" s="156">
        <f t="shared" si="4"/>
        <v>0</v>
      </c>
      <c r="P52" s="156">
        <v>0</v>
      </c>
      <c r="Q52" s="156">
        <f t="shared" si="5"/>
        <v>0</v>
      </c>
      <c r="R52" s="156"/>
      <c r="S52" s="156" t="s">
        <v>140</v>
      </c>
      <c r="T52" s="156" t="s">
        <v>141</v>
      </c>
      <c r="U52" s="156">
        <v>0</v>
      </c>
      <c r="V52" s="156">
        <f t="shared" si="6"/>
        <v>0</v>
      </c>
      <c r="W52" s="156"/>
      <c r="X52" s="156" t="s">
        <v>123</v>
      </c>
      <c r="Y52" s="147"/>
      <c r="Z52" s="147"/>
      <c r="AA52" s="147"/>
      <c r="AB52" s="187"/>
      <c r="AC52" s="147"/>
      <c r="AD52" s="147"/>
      <c r="AE52" s="147"/>
      <c r="AF52" s="147"/>
      <c r="AG52" s="147" t="s">
        <v>128</v>
      </c>
      <c r="AH52" s="147"/>
      <c r="AI52" s="147"/>
      <c r="AJ52" s="147"/>
      <c r="AK52" s="147"/>
      <c r="AL52" s="147"/>
      <c r="AM52" s="147"/>
      <c r="AN52" s="147"/>
      <c r="AO52" s="147"/>
      <c r="AP52" s="187"/>
      <c r="AQ52" s="147"/>
      <c r="AR52" s="147"/>
      <c r="AS52" s="147"/>
      <c r="AT52" s="147"/>
      <c r="AU52" s="147"/>
      <c r="AV52" s="147"/>
      <c r="AW52" s="147"/>
      <c r="AX52" s="147"/>
      <c r="AY52" s="147"/>
      <c r="AZ52" s="147"/>
      <c r="BA52" s="147"/>
      <c r="BB52" s="147"/>
      <c r="BC52" s="147"/>
      <c r="BD52" s="147"/>
      <c r="BE52" s="147"/>
      <c r="BF52" s="147"/>
      <c r="BG52" s="147"/>
      <c r="BH52" s="147"/>
    </row>
    <row r="53" spans="1:60" outlineLevel="1" x14ac:dyDescent="0.2">
      <c r="A53" s="173">
        <v>28</v>
      </c>
      <c r="B53" s="174" t="s">
        <v>201</v>
      </c>
      <c r="C53" s="181" t="s">
        <v>202</v>
      </c>
      <c r="D53" s="175" t="s">
        <v>127</v>
      </c>
      <c r="E53" s="176">
        <v>123.4</v>
      </c>
      <c r="F53" s="177"/>
      <c r="G53" s="178">
        <f t="shared" si="0"/>
        <v>0</v>
      </c>
      <c r="H53" s="157">
        <v>0</v>
      </c>
      <c r="I53" s="156">
        <f t="shared" si="1"/>
        <v>0</v>
      </c>
      <c r="J53" s="157">
        <v>1200</v>
      </c>
      <c r="K53" s="156">
        <f t="shared" si="2"/>
        <v>148080</v>
      </c>
      <c r="L53" s="156">
        <v>21</v>
      </c>
      <c r="M53" s="156">
        <f t="shared" si="3"/>
        <v>0</v>
      </c>
      <c r="N53" s="156">
        <v>0</v>
      </c>
      <c r="O53" s="156">
        <f t="shared" si="4"/>
        <v>0</v>
      </c>
      <c r="P53" s="156">
        <v>0</v>
      </c>
      <c r="Q53" s="156">
        <f t="shared" si="5"/>
        <v>0</v>
      </c>
      <c r="R53" s="156"/>
      <c r="S53" s="156" t="s">
        <v>140</v>
      </c>
      <c r="T53" s="156" t="s">
        <v>141</v>
      </c>
      <c r="U53" s="156">
        <v>0</v>
      </c>
      <c r="V53" s="156">
        <f t="shared" si="6"/>
        <v>0</v>
      </c>
      <c r="W53" s="156"/>
      <c r="X53" s="156" t="s">
        <v>123</v>
      </c>
      <c r="Y53" s="147"/>
      <c r="Z53" s="147"/>
      <c r="AA53" s="147"/>
      <c r="AB53" s="187"/>
      <c r="AC53" s="147"/>
      <c r="AD53" s="147"/>
      <c r="AE53" s="147"/>
      <c r="AF53" s="147"/>
      <c r="AG53" s="147" t="s">
        <v>128</v>
      </c>
      <c r="AH53" s="147"/>
      <c r="AI53" s="147"/>
      <c r="AJ53" s="147"/>
      <c r="AK53" s="147"/>
      <c r="AL53" s="147"/>
      <c r="AM53" s="147"/>
      <c r="AN53" s="147"/>
      <c r="AO53" s="147"/>
      <c r="AP53" s="187"/>
      <c r="AQ53" s="147"/>
      <c r="AR53" s="147"/>
      <c r="AS53" s="147"/>
      <c r="AT53" s="147"/>
      <c r="AU53" s="147"/>
      <c r="AV53" s="147"/>
      <c r="AW53" s="147"/>
      <c r="AX53" s="147"/>
      <c r="AY53" s="147"/>
      <c r="AZ53" s="147"/>
      <c r="BA53" s="147"/>
      <c r="BB53" s="147"/>
      <c r="BC53" s="147"/>
      <c r="BD53" s="147"/>
      <c r="BE53" s="147"/>
      <c r="BF53" s="147"/>
      <c r="BG53" s="147"/>
      <c r="BH53" s="147"/>
    </row>
    <row r="54" spans="1:60" outlineLevel="1" x14ac:dyDescent="0.2">
      <c r="A54" s="173">
        <v>29</v>
      </c>
      <c r="B54" s="174" t="s">
        <v>203</v>
      </c>
      <c r="C54" s="181" t="s">
        <v>204</v>
      </c>
      <c r="D54" s="175" t="s">
        <v>205</v>
      </c>
      <c r="E54" s="176">
        <v>1</v>
      </c>
      <c r="F54" s="177"/>
      <c r="G54" s="178">
        <f t="shared" si="0"/>
        <v>0</v>
      </c>
      <c r="H54" s="157">
        <v>0</v>
      </c>
      <c r="I54" s="156">
        <f t="shared" si="1"/>
        <v>0</v>
      </c>
      <c r="J54" s="157">
        <v>10000</v>
      </c>
      <c r="K54" s="156">
        <f t="shared" si="2"/>
        <v>10000</v>
      </c>
      <c r="L54" s="156">
        <v>21</v>
      </c>
      <c r="M54" s="156">
        <f t="shared" si="3"/>
        <v>0</v>
      </c>
      <c r="N54" s="156">
        <v>0</v>
      </c>
      <c r="O54" s="156">
        <f t="shared" si="4"/>
        <v>0</v>
      </c>
      <c r="P54" s="156">
        <v>0</v>
      </c>
      <c r="Q54" s="156">
        <f t="shared" si="5"/>
        <v>0</v>
      </c>
      <c r="R54" s="156"/>
      <c r="S54" s="156" t="s">
        <v>140</v>
      </c>
      <c r="T54" s="156" t="s">
        <v>141</v>
      </c>
      <c r="U54" s="156">
        <v>0</v>
      </c>
      <c r="V54" s="156">
        <f t="shared" si="6"/>
        <v>0</v>
      </c>
      <c r="W54" s="156"/>
      <c r="X54" s="156" t="s">
        <v>123</v>
      </c>
      <c r="Y54" s="147"/>
      <c r="Z54" s="147"/>
      <c r="AA54" s="147"/>
      <c r="AB54" s="187"/>
      <c r="AC54" s="147"/>
      <c r="AD54" s="147"/>
      <c r="AE54" s="147"/>
      <c r="AF54" s="147"/>
      <c r="AG54" s="147" t="s">
        <v>128</v>
      </c>
      <c r="AH54" s="147"/>
      <c r="AI54" s="147"/>
      <c r="AJ54" s="147"/>
      <c r="AK54" s="147"/>
      <c r="AL54" s="147"/>
      <c r="AM54" s="147"/>
      <c r="AN54" s="147"/>
      <c r="AO54" s="147"/>
      <c r="AP54" s="187"/>
      <c r="AQ54" s="147"/>
      <c r="AR54" s="147"/>
      <c r="AS54" s="147"/>
      <c r="AT54" s="147"/>
      <c r="AU54" s="147"/>
      <c r="AV54" s="147"/>
      <c r="AW54" s="147"/>
      <c r="AX54" s="147"/>
      <c r="AY54" s="147"/>
      <c r="AZ54" s="147"/>
      <c r="BA54" s="147"/>
      <c r="BB54" s="147"/>
      <c r="BC54" s="147"/>
      <c r="BD54" s="147"/>
      <c r="BE54" s="147"/>
      <c r="BF54" s="147"/>
      <c r="BG54" s="147"/>
      <c r="BH54" s="147"/>
    </row>
    <row r="55" spans="1:60" x14ac:dyDescent="0.2">
      <c r="A55" s="161" t="s">
        <v>117</v>
      </c>
      <c r="B55" s="162" t="s">
        <v>71</v>
      </c>
      <c r="C55" s="180" t="s">
        <v>72</v>
      </c>
      <c r="D55" s="163"/>
      <c r="E55" s="164"/>
      <c r="F55" s="165"/>
      <c r="G55" s="166">
        <f>SUMIF(AG56:AG56,"&lt;&gt;NOR",G56:G56)</f>
        <v>0</v>
      </c>
      <c r="H55" s="160"/>
      <c r="I55" s="160">
        <f>SUM(I56:I56)</f>
        <v>0</v>
      </c>
      <c r="J55" s="160"/>
      <c r="K55" s="160">
        <f>SUM(K56:K56)</f>
        <v>56302.6</v>
      </c>
      <c r="L55" s="160"/>
      <c r="M55" s="160">
        <f>SUM(M56:M56)</f>
        <v>0</v>
      </c>
      <c r="N55" s="160"/>
      <c r="O55" s="160">
        <f>SUM(O56:O56)</f>
        <v>0</v>
      </c>
      <c r="P55" s="160"/>
      <c r="Q55" s="160">
        <f>SUM(Q56:Q56)</f>
        <v>0</v>
      </c>
      <c r="R55" s="160"/>
      <c r="S55" s="160"/>
      <c r="T55" s="160"/>
      <c r="U55" s="160"/>
      <c r="V55" s="160">
        <f>SUM(V56:V56)</f>
        <v>128.63</v>
      </c>
      <c r="W55" s="160"/>
      <c r="X55" s="160"/>
      <c r="AB55" s="187"/>
      <c r="AG55" t="s">
        <v>118</v>
      </c>
    </row>
    <row r="56" spans="1:60" outlineLevel="1" x14ac:dyDescent="0.2">
      <c r="A56" s="173">
        <v>30</v>
      </c>
      <c r="B56" s="174" t="s">
        <v>206</v>
      </c>
      <c r="C56" s="181" t="s">
        <v>207</v>
      </c>
      <c r="D56" s="175" t="s">
        <v>191</v>
      </c>
      <c r="E56" s="176">
        <v>49.913649999999997</v>
      </c>
      <c r="F56" s="177"/>
      <c r="G56" s="178">
        <f>ROUND(E56*F56,2)</f>
        <v>0</v>
      </c>
      <c r="H56" s="157">
        <v>0</v>
      </c>
      <c r="I56" s="156">
        <f>ROUND(E56*H56,2)</f>
        <v>0</v>
      </c>
      <c r="J56" s="157">
        <v>1128</v>
      </c>
      <c r="K56" s="156">
        <f>ROUND(E56*J56,2)</f>
        <v>56302.6</v>
      </c>
      <c r="L56" s="156">
        <v>21</v>
      </c>
      <c r="M56" s="156">
        <f>G56*(1+L56/100)</f>
        <v>0</v>
      </c>
      <c r="N56" s="156">
        <v>0</v>
      </c>
      <c r="O56" s="156">
        <f>ROUND(E56*N56,2)</f>
        <v>0</v>
      </c>
      <c r="P56" s="156">
        <v>0</v>
      </c>
      <c r="Q56" s="156">
        <f>ROUND(E56*P56,2)</f>
        <v>0</v>
      </c>
      <c r="R56" s="156"/>
      <c r="S56" s="156" t="s">
        <v>122</v>
      </c>
      <c r="T56" s="156" t="s">
        <v>122</v>
      </c>
      <c r="U56" s="156">
        <v>2.577</v>
      </c>
      <c r="V56" s="156">
        <f>ROUND(E56*U56,2)</f>
        <v>128.63</v>
      </c>
      <c r="W56" s="156"/>
      <c r="X56" s="156" t="s">
        <v>123</v>
      </c>
      <c r="Y56" s="147"/>
      <c r="Z56" s="147"/>
      <c r="AA56" s="147"/>
      <c r="AB56" s="187"/>
      <c r="AC56" s="147"/>
      <c r="AD56" s="147"/>
      <c r="AE56" s="147"/>
      <c r="AF56" s="147"/>
      <c r="AG56" s="147" t="s">
        <v>192</v>
      </c>
      <c r="AH56" s="147"/>
      <c r="AI56" s="147"/>
      <c r="AJ56" s="147"/>
      <c r="AK56" s="147"/>
      <c r="AL56" s="147"/>
      <c r="AM56" s="147"/>
      <c r="AN56" s="147"/>
      <c r="AO56" s="147"/>
      <c r="AP56" s="187"/>
      <c r="AQ56" s="147"/>
      <c r="AR56" s="147"/>
      <c r="AS56" s="147"/>
      <c r="AT56" s="147"/>
      <c r="AU56" s="147"/>
      <c r="AV56" s="147"/>
      <c r="AW56" s="147"/>
      <c r="AX56" s="147"/>
      <c r="AY56" s="147"/>
      <c r="AZ56" s="147"/>
      <c r="BA56" s="147"/>
      <c r="BB56" s="147"/>
      <c r="BC56" s="147"/>
      <c r="BD56" s="147"/>
      <c r="BE56" s="147"/>
      <c r="BF56" s="147"/>
      <c r="BG56" s="147"/>
      <c r="BH56" s="147"/>
    </row>
    <row r="57" spans="1:60" x14ac:dyDescent="0.2">
      <c r="A57" s="161" t="s">
        <v>117</v>
      </c>
      <c r="B57" s="162" t="s">
        <v>75</v>
      </c>
      <c r="C57" s="180" t="s">
        <v>76</v>
      </c>
      <c r="D57" s="163"/>
      <c r="E57" s="164"/>
      <c r="F57" s="165"/>
      <c r="G57" s="166">
        <f>SUMIF(AG58:AG67,"&lt;&gt;NOR",G58:G67)</f>
        <v>0</v>
      </c>
      <c r="H57" s="160"/>
      <c r="I57" s="160">
        <f>SUM(I58:I67)</f>
        <v>0</v>
      </c>
      <c r="J57" s="160"/>
      <c r="K57" s="160">
        <f>SUM(K58:K67)</f>
        <v>219000</v>
      </c>
      <c r="L57" s="160"/>
      <c r="M57" s="160">
        <f>SUM(M58:M67)</f>
        <v>0</v>
      </c>
      <c r="N57" s="160"/>
      <c r="O57" s="160">
        <f>SUM(O58:O67)</f>
        <v>0</v>
      </c>
      <c r="P57" s="160"/>
      <c r="Q57" s="160">
        <f>SUM(Q58:Q67)</f>
        <v>0</v>
      </c>
      <c r="R57" s="160"/>
      <c r="S57" s="160"/>
      <c r="T57" s="160"/>
      <c r="U57" s="160"/>
      <c r="V57" s="160">
        <f>SUM(V58:V67)</f>
        <v>0</v>
      </c>
      <c r="W57" s="160"/>
      <c r="X57" s="160"/>
      <c r="AB57" s="187"/>
      <c r="AG57" t="s">
        <v>118</v>
      </c>
    </row>
    <row r="58" spans="1:60" ht="22.5" outlineLevel="1" x14ac:dyDescent="0.2">
      <c r="A58" s="173">
        <v>31</v>
      </c>
      <c r="B58" s="174" t="s">
        <v>208</v>
      </c>
      <c r="C58" s="181" t="s">
        <v>209</v>
      </c>
      <c r="D58" s="175" t="s">
        <v>139</v>
      </c>
      <c r="E58" s="176">
        <v>5</v>
      </c>
      <c r="F58" s="177"/>
      <c r="G58" s="178">
        <f t="shared" ref="G58:G67" si="7">ROUND(E58*F58,2)</f>
        <v>0</v>
      </c>
      <c r="H58" s="157">
        <v>0</v>
      </c>
      <c r="I58" s="156">
        <f t="shared" ref="I58:I67" si="8">ROUND(E58*H58,2)</f>
        <v>0</v>
      </c>
      <c r="J58" s="157">
        <v>12000</v>
      </c>
      <c r="K58" s="156">
        <f t="shared" ref="K58:K67" si="9">ROUND(E58*J58,2)</f>
        <v>60000</v>
      </c>
      <c r="L58" s="156">
        <v>21</v>
      </c>
      <c r="M58" s="156">
        <f t="shared" ref="M58:M67" si="10">G58*(1+L58/100)</f>
        <v>0</v>
      </c>
      <c r="N58" s="156">
        <v>0</v>
      </c>
      <c r="O58" s="156">
        <f t="shared" ref="O58:O67" si="11">ROUND(E58*N58,2)</f>
        <v>0</v>
      </c>
      <c r="P58" s="156">
        <v>0</v>
      </c>
      <c r="Q58" s="156">
        <f t="shared" ref="Q58:Q67" si="12">ROUND(E58*P58,2)</f>
        <v>0</v>
      </c>
      <c r="R58" s="156"/>
      <c r="S58" s="156" t="s">
        <v>140</v>
      </c>
      <c r="T58" s="156" t="s">
        <v>141</v>
      </c>
      <c r="U58" s="156">
        <v>0</v>
      </c>
      <c r="V58" s="156">
        <f t="shared" ref="V58:V67" si="13">ROUND(E58*U58,2)</f>
        <v>0</v>
      </c>
      <c r="W58" s="156"/>
      <c r="X58" s="156" t="s">
        <v>123</v>
      </c>
      <c r="Y58" s="147"/>
      <c r="Z58" s="147"/>
      <c r="AA58" s="147"/>
      <c r="AB58" s="187"/>
      <c r="AC58" s="147"/>
      <c r="AD58" s="147"/>
      <c r="AE58" s="147"/>
      <c r="AF58" s="147"/>
      <c r="AG58" s="147" t="s">
        <v>128</v>
      </c>
      <c r="AH58" s="147"/>
      <c r="AI58" s="147"/>
      <c r="AJ58" s="147"/>
      <c r="AK58" s="147"/>
      <c r="AL58" s="147"/>
      <c r="AM58" s="147"/>
      <c r="AN58" s="147"/>
      <c r="AO58" s="147"/>
      <c r="AP58" s="187"/>
      <c r="AQ58" s="147"/>
      <c r="AR58" s="147"/>
      <c r="AS58" s="147"/>
      <c r="AT58" s="147"/>
      <c r="AU58" s="147"/>
      <c r="AV58" s="147"/>
      <c r="AW58" s="147"/>
      <c r="AX58" s="147"/>
      <c r="AY58" s="147"/>
      <c r="AZ58" s="147"/>
      <c r="BA58" s="147"/>
      <c r="BB58" s="147"/>
      <c r="BC58" s="147"/>
      <c r="BD58" s="147"/>
      <c r="BE58" s="147"/>
      <c r="BF58" s="147"/>
      <c r="BG58" s="147"/>
      <c r="BH58" s="147"/>
    </row>
    <row r="59" spans="1:60" ht="22.5" outlineLevel="1" x14ac:dyDescent="0.2">
      <c r="A59" s="173">
        <v>32</v>
      </c>
      <c r="B59" s="174" t="s">
        <v>210</v>
      </c>
      <c r="C59" s="181" t="s">
        <v>211</v>
      </c>
      <c r="D59" s="175" t="s">
        <v>139</v>
      </c>
      <c r="E59" s="176">
        <v>1</v>
      </c>
      <c r="F59" s="177"/>
      <c r="G59" s="178">
        <f t="shared" si="7"/>
        <v>0</v>
      </c>
      <c r="H59" s="157">
        <v>0</v>
      </c>
      <c r="I59" s="156">
        <f t="shared" si="8"/>
        <v>0</v>
      </c>
      <c r="J59" s="157">
        <v>12000</v>
      </c>
      <c r="K59" s="156">
        <f t="shared" si="9"/>
        <v>12000</v>
      </c>
      <c r="L59" s="156">
        <v>21</v>
      </c>
      <c r="M59" s="156">
        <f t="shared" si="10"/>
        <v>0</v>
      </c>
      <c r="N59" s="156">
        <v>0</v>
      </c>
      <c r="O59" s="156">
        <f t="shared" si="11"/>
        <v>0</v>
      </c>
      <c r="P59" s="156">
        <v>0</v>
      </c>
      <c r="Q59" s="156">
        <f t="shared" si="12"/>
        <v>0</v>
      </c>
      <c r="R59" s="156"/>
      <c r="S59" s="156" t="s">
        <v>140</v>
      </c>
      <c r="T59" s="156" t="s">
        <v>141</v>
      </c>
      <c r="U59" s="156">
        <v>0</v>
      </c>
      <c r="V59" s="156">
        <f t="shared" si="13"/>
        <v>0</v>
      </c>
      <c r="W59" s="156"/>
      <c r="X59" s="156" t="s">
        <v>123</v>
      </c>
      <c r="Y59" s="147"/>
      <c r="Z59" s="147"/>
      <c r="AA59" s="147"/>
      <c r="AB59" s="187"/>
      <c r="AC59" s="147"/>
      <c r="AD59" s="147"/>
      <c r="AE59" s="147"/>
      <c r="AF59" s="147"/>
      <c r="AG59" s="147" t="s">
        <v>128</v>
      </c>
      <c r="AH59" s="147"/>
      <c r="AI59" s="147"/>
      <c r="AJ59" s="147"/>
      <c r="AK59" s="147"/>
      <c r="AL59" s="147"/>
      <c r="AM59" s="147"/>
      <c r="AN59" s="147"/>
      <c r="AO59" s="147"/>
      <c r="AP59" s="187"/>
      <c r="AQ59" s="147"/>
      <c r="AR59" s="147"/>
      <c r="AS59" s="147"/>
      <c r="AT59" s="147"/>
      <c r="AU59" s="147"/>
      <c r="AV59" s="147"/>
      <c r="AW59" s="147"/>
      <c r="AX59" s="147"/>
      <c r="AY59" s="147"/>
      <c r="AZ59" s="147"/>
      <c r="BA59" s="147"/>
      <c r="BB59" s="147"/>
      <c r="BC59" s="147"/>
      <c r="BD59" s="147"/>
      <c r="BE59" s="147"/>
      <c r="BF59" s="147"/>
      <c r="BG59" s="147"/>
      <c r="BH59" s="147"/>
    </row>
    <row r="60" spans="1:60" ht="22.5" outlineLevel="1" x14ac:dyDescent="0.2">
      <c r="A60" s="173">
        <v>33</v>
      </c>
      <c r="B60" s="174" t="s">
        <v>212</v>
      </c>
      <c r="C60" s="181" t="s">
        <v>213</v>
      </c>
      <c r="D60" s="175" t="s">
        <v>139</v>
      </c>
      <c r="E60" s="176">
        <v>2</v>
      </c>
      <c r="F60" s="177"/>
      <c r="G60" s="178">
        <f t="shared" si="7"/>
        <v>0</v>
      </c>
      <c r="H60" s="157">
        <v>0</v>
      </c>
      <c r="I60" s="156">
        <f t="shared" si="8"/>
        <v>0</v>
      </c>
      <c r="J60" s="157">
        <v>12000</v>
      </c>
      <c r="K60" s="156">
        <f t="shared" si="9"/>
        <v>24000</v>
      </c>
      <c r="L60" s="156">
        <v>21</v>
      </c>
      <c r="M60" s="156">
        <f t="shared" si="10"/>
        <v>0</v>
      </c>
      <c r="N60" s="156">
        <v>0</v>
      </c>
      <c r="O60" s="156">
        <f t="shared" si="11"/>
        <v>0</v>
      </c>
      <c r="P60" s="156">
        <v>0</v>
      </c>
      <c r="Q60" s="156">
        <f t="shared" si="12"/>
        <v>0</v>
      </c>
      <c r="R60" s="156"/>
      <c r="S60" s="156" t="s">
        <v>140</v>
      </c>
      <c r="T60" s="156" t="s">
        <v>141</v>
      </c>
      <c r="U60" s="156">
        <v>0</v>
      </c>
      <c r="V60" s="156">
        <f t="shared" si="13"/>
        <v>0</v>
      </c>
      <c r="W60" s="156"/>
      <c r="X60" s="156" t="s">
        <v>123</v>
      </c>
      <c r="Y60" s="147"/>
      <c r="Z60" s="147"/>
      <c r="AA60" s="147"/>
      <c r="AB60" s="187"/>
      <c r="AC60" s="147"/>
      <c r="AD60" s="147"/>
      <c r="AE60" s="147"/>
      <c r="AF60" s="147"/>
      <c r="AG60" s="147" t="s">
        <v>128</v>
      </c>
      <c r="AH60" s="147"/>
      <c r="AI60" s="147"/>
      <c r="AJ60" s="147"/>
      <c r="AK60" s="147"/>
      <c r="AL60" s="147"/>
      <c r="AM60" s="147"/>
      <c r="AN60" s="147"/>
      <c r="AO60" s="147"/>
      <c r="AP60" s="187"/>
      <c r="AQ60" s="147"/>
      <c r="AR60" s="147"/>
      <c r="AS60" s="147"/>
      <c r="AT60" s="147"/>
      <c r="AU60" s="147"/>
      <c r="AV60" s="147"/>
      <c r="AW60" s="147"/>
      <c r="AX60" s="147"/>
      <c r="AY60" s="147"/>
      <c r="AZ60" s="147"/>
      <c r="BA60" s="147"/>
      <c r="BB60" s="147"/>
      <c r="BC60" s="147"/>
      <c r="BD60" s="147"/>
      <c r="BE60" s="147"/>
      <c r="BF60" s="147"/>
      <c r="BG60" s="147"/>
      <c r="BH60" s="147"/>
    </row>
    <row r="61" spans="1:60" ht="22.5" outlineLevel="1" x14ac:dyDescent="0.2">
      <c r="A61" s="173">
        <v>34</v>
      </c>
      <c r="B61" s="174" t="s">
        <v>214</v>
      </c>
      <c r="C61" s="181" t="s">
        <v>215</v>
      </c>
      <c r="D61" s="175" t="s">
        <v>139</v>
      </c>
      <c r="E61" s="176">
        <v>2</v>
      </c>
      <c r="F61" s="177"/>
      <c r="G61" s="178">
        <f t="shared" si="7"/>
        <v>0</v>
      </c>
      <c r="H61" s="157">
        <v>0</v>
      </c>
      <c r="I61" s="156">
        <f t="shared" si="8"/>
        <v>0</v>
      </c>
      <c r="J61" s="157">
        <v>8000</v>
      </c>
      <c r="K61" s="156">
        <f t="shared" si="9"/>
        <v>16000</v>
      </c>
      <c r="L61" s="156">
        <v>21</v>
      </c>
      <c r="M61" s="156">
        <f t="shared" si="10"/>
        <v>0</v>
      </c>
      <c r="N61" s="156">
        <v>0</v>
      </c>
      <c r="O61" s="156">
        <f t="shared" si="11"/>
        <v>0</v>
      </c>
      <c r="P61" s="156">
        <v>0</v>
      </c>
      <c r="Q61" s="156">
        <f t="shared" si="12"/>
        <v>0</v>
      </c>
      <c r="R61" s="156"/>
      <c r="S61" s="156" t="s">
        <v>140</v>
      </c>
      <c r="T61" s="156" t="s">
        <v>141</v>
      </c>
      <c r="U61" s="156">
        <v>0</v>
      </c>
      <c r="V61" s="156">
        <f t="shared" si="13"/>
        <v>0</v>
      </c>
      <c r="W61" s="156"/>
      <c r="X61" s="156" t="s">
        <v>123</v>
      </c>
      <c r="Y61" s="147"/>
      <c r="Z61" s="147"/>
      <c r="AA61" s="147"/>
      <c r="AB61" s="187"/>
      <c r="AC61" s="147"/>
      <c r="AD61" s="147"/>
      <c r="AE61" s="147"/>
      <c r="AF61" s="147"/>
      <c r="AG61" s="147" t="s">
        <v>128</v>
      </c>
      <c r="AH61" s="147"/>
      <c r="AI61" s="147"/>
      <c r="AJ61" s="147"/>
      <c r="AK61" s="147"/>
      <c r="AL61" s="147"/>
      <c r="AM61" s="147"/>
      <c r="AN61" s="147"/>
      <c r="AO61" s="147"/>
      <c r="AP61" s="187"/>
      <c r="AQ61" s="147"/>
      <c r="AR61" s="147"/>
      <c r="AS61" s="147"/>
      <c r="AT61" s="147"/>
      <c r="AU61" s="147"/>
      <c r="AV61" s="147"/>
      <c r="AW61" s="147"/>
      <c r="AX61" s="147"/>
      <c r="AY61" s="147"/>
      <c r="AZ61" s="147"/>
      <c r="BA61" s="147"/>
      <c r="BB61" s="147"/>
      <c r="BC61" s="147"/>
      <c r="BD61" s="147"/>
      <c r="BE61" s="147"/>
      <c r="BF61" s="147"/>
      <c r="BG61" s="147"/>
      <c r="BH61" s="147"/>
    </row>
    <row r="62" spans="1:60" outlineLevel="1" x14ac:dyDescent="0.2">
      <c r="A62" s="173">
        <v>35</v>
      </c>
      <c r="B62" s="174" t="s">
        <v>216</v>
      </c>
      <c r="C62" s="181" t="s">
        <v>217</v>
      </c>
      <c r="D62" s="175" t="s">
        <v>139</v>
      </c>
      <c r="E62" s="176">
        <v>1</v>
      </c>
      <c r="F62" s="177"/>
      <c r="G62" s="178">
        <f t="shared" si="7"/>
        <v>0</v>
      </c>
      <c r="H62" s="157">
        <v>0</v>
      </c>
      <c r="I62" s="156">
        <f t="shared" si="8"/>
        <v>0</v>
      </c>
      <c r="J62" s="157">
        <v>8000</v>
      </c>
      <c r="K62" s="156">
        <f t="shared" si="9"/>
        <v>8000</v>
      </c>
      <c r="L62" s="156">
        <v>21</v>
      </c>
      <c r="M62" s="156">
        <f t="shared" si="10"/>
        <v>0</v>
      </c>
      <c r="N62" s="156">
        <v>0</v>
      </c>
      <c r="O62" s="156">
        <f t="shared" si="11"/>
        <v>0</v>
      </c>
      <c r="P62" s="156">
        <v>0</v>
      </c>
      <c r="Q62" s="156">
        <f t="shared" si="12"/>
        <v>0</v>
      </c>
      <c r="R62" s="156"/>
      <c r="S62" s="156" t="s">
        <v>140</v>
      </c>
      <c r="T62" s="156" t="s">
        <v>141</v>
      </c>
      <c r="U62" s="156">
        <v>0</v>
      </c>
      <c r="V62" s="156">
        <f t="shared" si="13"/>
        <v>0</v>
      </c>
      <c r="W62" s="156"/>
      <c r="X62" s="156" t="s">
        <v>123</v>
      </c>
      <c r="Y62" s="147"/>
      <c r="Z62" s="147"/>
      <c r="AA62" s="147"/>
      <c r="AB62" s="187"/>
      <c r="AC62" s="147"/>
      <c r="AD62" s="147"/>
      <c r="AE62" s="147"/>
      <c r="AF62" s="147"/>
      <c r="AG62" s="147" t="s">
        <v>128</v>
      </c>
      <c r="AH62" s="147"/>
      <c r="AI62" s="147"/>
      <c r="AJ62" s="147"/>
      <c r="AK62" s="147"/>
      <c r="AL62" s="147"/>
      <c r="AM62" s="147"/>
      <c r="AN62" s="147"/>
      <c r="AO62" s="147"/>
      <c r="AP62" s="18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</row>
    <row r="63" spans="1:60" ht="22.5" outlineLevel="1" x14ac:dyDescent="0.2">
      <c r="A63" s="173">
        <v>36</v>
      </c>
      <c r="B63" s="174" t="s">
        <v>218</v>
      </c>
      <c r="C63" s="181" t="s">
        <v>219</v>
      </c>
      <c r="D63" s="175" t="s">
        <v>139</v>
      </c>
      <c r="E63" s="176">
        <v>1</v>
      </c>
      <c r="F63" s="177"/>
      <c r="G63" s="178">
        <f t="shared" si="7"/>
        <v>0</v>
      </c>
      <c r="H63" s="157">
        <v>0</v>
      </c>
      <c r="I63" s="156">
        <f t="shared" si="8"/>
        <v>0</v>
      </c>
      <c r="J63" s="157">
        <v>8000</v>
      </c>
      <c r="K63" s="156">
        <f t="shared" si="9"/>
        <v>8000</v>
      </c>
      <c r="L63" s="156">
        <v>21</v>
      </c>
      <c r="M63" s="156">
        <f t="shared" si="10"/>
        <v>0</v>
      </c>
      <c r="N63" s="156">
        <v>0</v>
      </c>
      <c r="O63" s="156">
        <f t="shared" si="11"/>
        <v>0</v>
      </c>
      <c r="P63" s="156">
        <v>0</v>
      </c>
      <c r="Q63" s="156">
        <f t="shared" si="12"/>
        <v>0</v>
      </c>
      <c r="R63" s="156"/>
      <c r="S63" s="156" t="s">
        <v>140</v>
      </c>
      <c r="T63" s="156" t="s">
        <v>141</v>
      </c>
      <c r="U63" s="156">
        <v>0</v>
      </c>
      <c r="V63" s="156">
        <f t="shared" si="13"/>
        <v>0</v>
      </c>
      <c r="W63" s="156"/>
      <c r="X63" s="156" t="s">
        <v>123</v>
      </c>
      <c r="Y63" s="147"/>
      <c r="Z63" s="147"/>
      <c r="AA63" s="147"/>
      <c r="AB63" s="187"/>
      <c r="AC63" s="147"/>
      <c r="AD63" s="147"/>
      <c r="AE63" s="147"/>
      <c r="AF63" s="147"/>
      <c r="AG63" s="147" t="s">
        <v>128</v>
      </c>
      <c r="AH63" s="147"/>
      <c r="AI63" s="147"/>
      <c r="AJ63" s="147"/>
      <c r="AK63" s="147"/>
      <c r="AL63" s="147"/>
      <c r="AM63" s="147"/>
      <c r="AN63" s="147"/>
      <c r="AO63" s="147"/>
      <c r="AP63" s="187"/>
      <c r="AQ63" s="147"/>
      <c r="AR63" s="147"/>
      <c r="AS63" s="147"/>
      <c r="AT63" s="147"/>
      <c r="AU63" s="147"/>
      <c r="AV63" s="147"/>
      <c r="AW63" s="147"/>
      <c r="AX63" s="147"/>
      <c r="AY63" s="147"/>
      <c r="AZ63" s="147"/>
      <c r="BA63" s="147"/>
      <c r="BB63" s="147"/>
      <c r="BC63" s="147"/>
      <c r="BD63" s="147"/>
      <c r="BE63" s="147"/>
      <c r="BF63" s="147"/>
      <c r="BG63" s="147"/>
      <c r="BH63" s="147"/>
    </row>
    <row r="64" spans="1:60" ht="22.5" outlineLevel="1" x14ac:dyDescent="0.2">
      <c r="A64" s="173">
        <v>37</v>
      </c>
      <c r="B64" s="174" t="s">
        <v>220</v>
      </c>
      <c r="C64" s="181" t="s">
        <v>221</v>
      </c>
      <c r="D64" s="175" t="s">
        <v>139</v>
      </c>
      <c r="E64" s="176">
        <v>2</v>
      </c>
      <c r="F64" s="177"/>
      <c r="G64" s="178">
        <f t="shared" si="7"/>
        <v>0</v>
      </c>
      <c r="H64" s="157">
        <v>0</v>
      </c>
      <c r="I64" s="156">
        <f t="shared" si="8"/>
        <v>0</v>
      </c>
      <c r="J64" s="157">
        <v>12000</v>
      </c>
      <c r="K64" s="156">
        <f t="shared" si="9"/>
        <v>24000</v>
      </c>
      <c r="L64" s="156">
        <v>21</v>
      </c>
      <c r="M64" s="156">
        <f t="shared" si="10"/>
        <v>0</v>
      </c>
      <c r="N64" s="156">
        <v>0</v>
      </c>
      <c r="O64" s="156">
        <f t="shared" si="11"/>
        <v>0</v>
      </c>
      <c r="P64" s="156">
        <v>0</v>
      </c>
      <c r="Q64" s="156">
        <f t="shared" si="12"/>
        <v>0</v>
      </c>
      <c r="R64" s="156"/>
      <c r="S64" s="156" t="s">
        <v>140</v>
      </c>
      <c r="T64" s="156" t="s">
        <v>141</v>
      </c>
      <c r="U64" s="156">
        <v>0</v>
      </c>
      <c r="V64" s="156">
        <f t="shared" si="13"/>
        <v>0</v>
      </c>
      <c r="W64" s="156"/>
      <c r="X64" s="156" t="s">
        <v>123</v>
      </c>
      <c r="Y64" s="147"/>
      <c r="Z64" s="147"/>
      <c r="AA64" s="147"/>
      <c r="AB64" s="187"/>
      <c r="AC64" s="147"/>
      <c r="AD64" s="147"/>
      <c r="AE64" s="147"/>
      <c r="AF64" s="147"/>
      <c r="AG64" s="147" t="s">
        <v>128</v>
      </c>
      <c r="AH64" s="147"/>
      <c r="AI64" s="147"/>
      <c r="AJ64" s="147"/>
      <c r="AK64" s="147"/>
      <c r="AL64" s="147"/>
      <c r="AM64" s="147"/>
      <c r="AN64" s="147"/>
      <c r="AO64" s="147"/>
      <c r="AP64" s="187"/>
      <c r="AQ64" s="147"/>
      <c r="AR64" s="147"/>
      <c r="AS64" s="147"/>
      <c r="AT64" s="147"/>
      <c r="AU64" s="147"/>
      <c r="AV64" s="147"/>
      <c r="AW64" s="147"/>
      <c r="AX64" s="147"/>
      <c r="AY64" s="147"/>
      <c r="AZ64" s="147"/>
      <c r="BA64" s="147"/>
      <c r="BB64" s="147"/>
      <c r="BC64" s="147"/>
      <c r="BD64" s="147"/>
      <c r="BE64" s="147"/>
      <c r="BF64" s="147"/>
      <c r="BG64" s="147"/>
      <c r="BH64" s="147"/>
    </row>
    <row r="65" spans="1:60" ht="22.5" outlineLevel="1" x14ac:dyDescent="0.2">
      <c r="A65" s="173">
        <v>38</v>
      </c>
      <c r="B65" s="174" t="s">
        <v>222</v>
      </c>
      <c r="C65" s="181" t="s">
        <v>223</v>
      </c>
      <c r="D65" s="175" t="s">
        <v>139</v>
      </c>
      <c r="E65" s="176">
        <v>1</v>
      </c>
      <c r="F65" s="177"/>
      <c r="G65" s="178">
        <f t="shared" si="7"/>
        <v>0</v>
      </c>
      <c r="H65" s="157">
        <v>0</v>
      </c>
      <c r="I65" s="156">
        <f t="shared" si="8"/>
        <v>0</v>
      </c>
      <c r="J65" s="157">
        <v>12000</v>
      </c>
      <c r="K65" s="156">
        <f t="shared" si="9"/>
        <v>12000</v>
      </c>
      <c r="L65" s="156">
        <v>21</v>
      </c>
      <c r="M65" s="156">
        <f t="shared" si="10"/>
        <v>0</v>
      </c>
      <c r="N65" s="156">
        <v>0</v>
      </c>
      <c r="O65" s="156">
        <f t="shared" si="11"/>
        <v>0</v>
      </c>
      <c r="P65" s="156">
        <v>0</v>
      </c>
      <c r="Q65" s="156">
        <f t="shared" si="12"/>
        <v>0</v>
      </c>
      <c r="R65" s="156"/>
      <c r="S65" s="156" t="s">
        <v>140</v>
      </c>
      <c r="T65" s="156" t="s">
        <v>141</v>
      </c>
      <c r="U65" s="156">
        <v>0</v>
      </c>
      <c r="V65" s="156">
        <f t="shared" si="13"/>
        <v>0</v>
      </c>
      <c r="W65" s="156"/>
      <c r="X65" s="156" t="s">
        <v>123</v>
      </c>
      <c r="Y65" s="147"/>
      <c r="Z65" s="147"/>
      <c r="AA65" s="147"/>
      <c r="AB65" s="187"/>
      <c r="AC65" s="147"/>
      <c r="AD65" s="147"/>
      <c r="AE65" s="147"/>
      <c r="AF65" s="147"/>
      <c r="AG65" s="147" t="s">
        <v>128</v>
      </c>
      <c r="AH65" s="147"/>
      <c r="AI65" s="147"/>
      <c r="AJ65" s="147"/>
      <c r="AK65" s="147"/>
      <c r="AL65" s="147"/>
      <c r="AM65" s="147"/>
      <c r="AN65" s="147"/>
      <c r="AO65" s="147"/>
      <c r="AP65" s="18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</row>
    <row r="66" spans="1:60" ht="22.5" outlineLevel="1" x14ac:dyDescent="0.2">
      <c r="A66" s="173">
        <v>39</v>
      </c>
      <c r="B66" s="174" t="s">
        <v>224</v>
      </c>
      <c r="C66" s="181" t="s">
        <v>225</v>
      </c>
      <c r="D66" s="175" t="s">
        <v>139</v>
      </c>
      <c r="E66" s="176">
        <v>4</v>
      </c>
      <c r="F66" s="177"/>
      <c r="G66" s="178">
        <f t="shared" si="7"/>
        <v>0</v>
      </c>
      <c r="H66" s="157">
        <v>0</v>
      </c>
      <c r="I66" s="156">
        <f t="shared" si="8"/>
        <v>0</v>
      </c>
      <c r="J66" s="157">
        <v>10000</v>
      </c>
      <c r="K66" s="156">
        <f t="shared" si="9"/>
        <v>40000</v>
      </c>
      <c r="L66" s="156">
        <v>21</v>
      </c>
      <c r="M66" s="156">
        <f t="shared" si="10"/>
        <v>0</v>
      </c>
      <c r="N66" s="156">
        <v>0</v>
      </c>
      <c r="O66" s="156">
        <f t="shared" si="11"/>
        <v>0</v>
      </c>
      <c r="P66" s="156">
        <v>0</v>
      </c>
      <c r="Q66" s="156">
        <f t="shared" si="12"/>
        <v>0</v>
      </c>
      <c r="R66" s="156"/>
      <c r="S66" s="156" t="s">
        <v>140</v>
      </c>
      <c r="T66" s="156" t="s">
        <v>141</v>
      </c>
      <c r="U66" s="156">
        <v>0</v>
      </c>
      <c r="V66" s="156">
        <f t="shared" si="13"/>
        <v>0</v>
      </c>
      <c r="W66" s="156"/>
      <c r="X66" s="156" t="s">
        <v>123</v>
      </c>
      <c r="Y66" s="147"/>
      <c r="Z66" s="147"/>
      <c r="AA66" s="147"/>
      <c r="AB66" s="187"/>
      <c r="AC66" s="147"/>
      <c r="AD66" s="147"/>
      <c r="AE66" s="147"/>
      <c r="AF66" s="147"/>
      <c r="AG66" s="147" t="s">
        <v>128</v>
      </c>
      <c r="AH66" s="147"/>
      <c r="AI66" s="147"/>
      <c r="AJ66" s="147"/>
      <c r="AK66" s="147"/>
      <c r="AL66" s="147"/>
      <c r="AM66" s="147"/>
      <c r="AN66" s="147"/>
      <c r="AO66" s="147"/>
      <c r="AP66" s="18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</row>
    <row r="67" spans="1:60" ht="22.5" outlineLevel="1" x14ac:dyDescent="0.2">
      <c r="A67" s="173">
        <v>40</v>
      </c>
      <c r="B67" s="174" t="s">
        <v>226</v>
      </c>
      <c r="C67" s="181" t="s">
        <v>227</v>
      </c>
      <c r="D67" s="175" t="s">
        <v>139</v>
      </c>
      <c r="E67" s="176">
        <v>1</v>
      </c>
      <c r="F67" s="177"/>
      <c r="G67" s="178">
        <f t="shared" si="7"/>
        <v>0</v>
      </c>
      <c r="H67" s="157">
        <v>0</v>
      </c>
      <c r="I67" s="156">
        <f t="shared" si="8"/>
        <v>0</v>
      </c>
      <c r="J67" s="157">
        <v>15000</v>
      </c>
      <c r="K67" s="156">
        <f t="shared" si="9"/>
        <v>15000</v>
      </c>
      <c r="L67" s="156">
        <v>21</v>
      </c>
      <c r="M67" s="156">
        <f t="shared" si="10"/>
        <v>0</v>
      </c>
      <c r="N67" s="156">
        <v>0</v>
      </c>
      <c r="O67" s="156">
        <f t="shared" si="11"/>
        <v>0</v>
      </c>
      <c r="P67" s="156">
        <v>0</v>
      </c>
      <c r="Q67" s="156">
        <f t="shared" si="12"/>
        <v>0</v>
      </c>
      <c r="R67" s="156"/>
      <c r="S67" s="156" t="s">
        <v>140</v>
      </c>
      <c r="T67" s="156" t="s">
        <v>141</v>
      </c>
      <c r="U67" s="156">
        <v>0</v>
      </c>
      <c r="V67" s="156">
        <f t="shared" si="13"/>
        <v>0</v>
      </c>
      <c r="W67" s="156"/>
      <c r="X67" s="156" t="s">
        <v>123</v>
      </c>
      <c r="Y67" s="147"/>
      <c r="Z67" s="147"/>
      <c r="AA67" s="147"/>
      <c r="AB67" s="187"/>
      <c r="AC67" s="147"/>
      <c r="AD67" s="147"/>
      <c r="AE67" s="147"/>
      <c r="AF67" s="147"/>
      <c r="AG67" s="147" t="s">
        <v>128</v>
      </c>
      <c r="AH67" s="147"/>
      <c r="AI67" s="147"/>
      <c r="AJ67" s="147"/>
      <c r="AK67" s="147"/>
      <c r="AL67" s="147"/>
      <c r="AM67" s="147"/>
      <c r="AN67" s="147"/>
      <c r="AO67" s="147"/>
      <c r="AP67" s="187"/>
      <c r="AQ67" s="147"/>
      <c r="AR67" s="147"/>
      <c r="AS67" s="147"/>
      <c r="AT67" s="147"/>
      <c r="AU67" s="147"/>
      <c r="AV67" s="147"/>
      <c r="AW67" s="147"/>
      <c r="AX67" s="147"/>
      <c r="AY67" s="147"/>
      <c r="AZ67" s="147"/>
      <c r="BA67" s="147"/>
      <c r="BB67" s="147"/>
      <c r="BC67" s="147"/>
      <c r="BD67" s="147"/>
      <c r="BE67" s="147"/>
      <c r="BF67" s="147"/>
      <c r="BG67" s="147"/>
      <c r="BH67" s="147"/>
    </row>
    <row r="68" spans="1:60" x14ac:dyDescent="0.2">
      <c r="A68" s="161" t="s">
        <v>117</v>
      </c>
      <c r="B68" s="162" t="s">
        <v>77</v>
      </c>
      <c r="C68" s="180" t="s">
        <v>78</v>
      </c>
      <c r="D68" s="163"/>
      <c r="E68" s="164"/>
      <c r="F68" s="165"/>
      <c r="G68" s="166">
        <f>SUMIF(AG69:AG84,"&lt;&gt;NOR",G69:G84)</f>
        <v>0</v>
      </c>
      <c r="H68" s="160"/>
      <c r="I68" s="160">
        <f>SUM(I69:I84)</f>
        <v>17345.170000000002</v>
      </c>
      <c r="J68" s="160"/>
      <c r="K68" s="160">
        <f>SUM(K69:K84)</f>
        <v>392641.57</v>
      </c>
      <c r="L68" s="160"/>
      <c r="M68" s="160">
        <f>SUM(M69:M84)</f>
        <v>0</v>
      </c>
      <c r="N68" s="160"/>
      <c r="O68" s="160">
        <f>SUM(O69:O84)</f>
        <v>0.41000000000000003</v>
      </c>
      <c r="P68" s="160"/>
      <c r="Q68" s="160">
        <f>SUM(Q69:Q84)</f>
        <v>0</v>
      </c>
      <c r="R68" s="160"/>
      <c r="S68" s="160"/>
      <c r="T68" s="160"/>
      <c r="U68" s="160"/>
      <c r="V68" s="160">
        <f>SUM(V69:V84)</f>
        <v>175.74999999999997</v>
      </c>
      <c r="W68" s="160"/>
      <c r="X68" s="160"/>
      <c r="AB68" s="187"/>
      <c r="AG68" t="s">
        <v>118</v>
      </c>
    </row>
    <row r="69" spans="1:60" outlineLevel="1" x14ac:dyDescent="0.2">
      <c r="A69" s="167">
        <v>41</v>
      </c>
      <c r="B69" s="168" t="s">
        <v>228</v>
      </c>
      <c r="C69" s="182" t="s">
        <v>229</v>
      </c>
      <c r="D69" s="169" t="s">
        <v>127</v>
      </c>
      <c r="E69" s="170">
        <v>344.12</v>
      </c>
      <c r="F69" s="171"/>
      <c r="G69" s="172">
        <f>ROUND(E69*F69,2)</f>
        <v>0</v>
      </c>
      <c r="H69" s="157">
        <v>45.15</v>
      </c>
      <c r="I69" s="156">
        <f>ROUND(E69*H69,2)</f>
        <v>15537.02</v>
      </c>
      <c r="J69" s="157">
        <v>220.85</v>
      </c>
      <c r="K69" s="156">
        <f>ROUND(E69*J69,2)</f>
        <v>75998.899999999994</v>
      </c>
      <c r="L69" s="156">
        <v>21</v>
      </c>
      <c r="M69" s="156">
        <f>G69*(1+L69/100)</f>
        <v>0</v>
      </c>
      <c r="N69" s="156">
        <v>2.5000000000000001E-4</v>
      </c>
      <c r="O69" s="156">
        <f>ROUND(E69*N69,2)</f>
        <v>0.09</v>
      </c>
      <c r="P69" s="156">
        <v>0</v>
      </c>
      <c r="Q69" s="156">
        <f>ROUND(E69*P69,2)</f>
        <v>0</v>
      </c>
      <c r="R69" s="156"/>
      <c r="S69" s="156" t="s">
        <v>122</v>
      </c>
      <c r="T69" s="156" t="s">
        <v>122</v>
      </c>
      <c r="U69" s="156">
        <v>0.45</v>
      </c>
      <c r="V69" s="156">
        <f>ROUND(E69*U69,2)</f>
        <v>154.85</v>
      </c>
      <c r="W69" s="156"/>
      <c r="X69" s="156" t="s">
        <v>123</v>
      </c>
      <c r="Y69" s="147"/>
      <c r="Z69" s="147"/>
      <c r="AA69" s="147"/>
      <c r="AB69" s="187"/>
      <c r="AC69" s="147"/>
      <c r="AD69" s="147"/>
      <c r="AE69" s="147"/>
      <c r="AF69" s="147"/>
      <c r="AG69" s="147" t="s">
        <v>186</v>
      </c>
      <c r="AH69" s="147"/>
      <c r="AI69" s="147"/>
      <c r="AJ69" s="147"/>
      <c r="AK69" s="147"/>
      <c r="AL69" s="147"/>
      <c r="AM69" s="147"/>
      <c r="AN69" s="147"/>
      <c r="AO69" s="147"/>
      <c r="AP69" s="187"/>
      <c r="AQ69" s="147"/>
      <c r="AR69" s="147"/>
      <c r="AS69" s="147"/>
      <c r="AT69" s="147"/>
      <c r="AU69" s="147"/>
      <c r="AV69" s="147"/>
      <c r="AW69" s="147"/>
      <c r="AX69" s="147"/>
      <c r="AY69" s="147"/>
      <c r="AZ69" s="147"/>
      <c r="BA69" s="147"/>
      <c r="BB69" s="147"/>
      <c r="BC69" s="147"/>
      <c r="BD69" s="147"/>
      <c r="BE69" s="147"/>
      <c r="BF69" s="147"/>
      <c r="BG69" s="147"/>
      <c r="BH69" s="147"/>
    </row>
    <row r="70" spans="1:60" outlineLevel="1" x14ac:dyDescent="0.2">
      <c r="A70" s="154"/>
      <c r="B70" s="155"/>
      <c r="C70" s="183" t="s">
        <v>230</v>
      </c>
      <c r="D70" s="158"/>
      <c r="E70" s="159">
        <v>344.12</v>
      </c>
      <c r="F70" s="156"/>
      <c r="G70" s="156"/>
      <c r="H70" s="156"/>
      <c r="I70" s="156"/>
      <c r="J70" s="156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47"/>
      <c r="Z70" s="147"/>
      <c r="AA70" s="147"/>
      <c r="AB70" s="187"/>
      <c r="AC70" s="147"/>
      <c r="AD70" s="147"/>
      <c r="AE70" s="147"/>
      <c r="AF70" s="147"/>
      <c r="AG70" s="147" t="s">
        <v>130</v>
      </c>
      <c r="AH70" s="147">
        <v>0</v>
      </c>
      <c r="AI70" s="147"/>
      <c r="AJ70" s="147"/>
      <c r="AK70" s="147"/>
      <c r="AL70" s="147"/>
      <c r="AM70" s="147"/>
      <c r="AN70" s="147"/>
      <c r="AO70" s="147"/>
      <c r="AP70" s="18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</row>
    <row r="71" spans="1:60" outlineLevel="1" x14ac:dyDescent="0.2">
      <c r="A71" s="173">
        <v>42</v>
      </c>
      <c r="B71" s="174" t="s">
        <v>231</v>
      </c>
      <c r="C71" s="181" t="s">
        <v>232</v>
      </c>
      <c r="D71" s="175" t="s">
        <v>191</v>
      </c>
      <c r="E71" s="176">
        <v>0.40892000000000001</v>
      </c>
      <c r="F71" s="177"/>
      <c r="G71" s="178">
        <f>ROUND(E71*F71,2)</f>
        <v>0</v>
      </c>
      <c r="H71" s="157">
        <v>0</v>
      </c>
      <c r="I71" s="156">
        <f>ROUND(E71*H71,2)</f>
        <v>0</v>
      </c>
      <c r="J71" s="157">
        <v>508</v>
      </c>
      <c r="K71" s="156">
        <f>ROUND(E71*J71,2)</f>
        <v>207.73</v>
      </c>
      <c r="L71" s="156">
        <v>21</v>
      </c>
      <c r="M71" s="156">
        <f>G71*(1+L71/100)</f>
        <v>0</v>
      </c>
      <c r="N71" s="156">
        <v>0</v>
      </c>
      <c r="O71" s="156">
        <f>ROUND(E71*N71,2)</f>
        <v>0</v>
      </c>
      <c r="P71" s="156">
        <v>0</v>
      </c>
      <c r="Q71" s="156">
        <f>ROUND(E71*P71,2)</f>
        <v>0</v>
      </c>
      <c r="R71" s="156"/>
      <c r="S71" s="156" t="s">
        <v>122</v>
      </c>
      <c r="T71" s="156" t="s">
        <v>122</v>
      </c>
      <c r="U71" s="156">
        <v>1.091</v>
      </c>
      <c r="V71" s="156">
        <f>ROUND(E71*U71,2)</f>
        <v>0.45</v>
      </c>
      <c r="W71" s="156"/>
      <c r="X71" s="156" t="s">
        <v>123</v>
      </c>
      <c r="Y71" s="147"/>
      <c r="Z71" s="147"/>
      <c r="AA71" s="147"/>
      <c r="AB71" s="187"/>
      <c r="AC71" s="147"/>
      <c r="AD71" s="147"/>
      <c r="AE71" s="147"/>
      <c r="AF71" s="147"/>
      <c r="AG71" s="147" t="s">
        <v>192</v>
      </c>
      <c r="AH71" s="147"/>
      <c r="AI71" s="147"/>
      <c r="AJ71" s="147"/>
      <c r="AK71" s="147"/>
      <c r="AL71" s="147"/>
      <c r="AM71" s="147"/>
      <c r="AN71" s="147"/>
      <c r="AO71" s="147"/>
      <c r="AP71" s="18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</row>
    <row r="72" spans="1:60" outlineLevel="1" x14ac:dyDescent="0.2">
      <c r="A72" s="167">
        <v>43</v>
      </c>
      <c r="B72" s="168" t="s">
        <v>233</v>
      </c>
      <c r="C72" s="182" t="s">
        <v>234</v>
      </c>
      <c r="D72" s="169" t="s">
        <v>235</v>
      </c>
      <c r="E72" s="170">
        <v>232.41</v>
      </c>
      <c r="F72" s="171"/>
      <c r="G72" s="172">
        <f>ROUND(E72*F72,2)</f>
        <v>0</v>
      </c>
      <c r="H72" s="157">
        <v>7.78</v>
      </c>
      <c r="I72" s="156">
        <f>ROUND(E72*H72,2)</f>
        <v>1808.15</v>
      </c>
      <c r="J72" s="157">
        <v>29.02</v>
      </c>
      <c r="K72" s="156">
        <f>ROUND(E72*J72,2)</f>
        <v>6744.54</v>
      </c>
      <c r="L72" s="156">
        <v>21</v>
      </c>
      <c r="M72" s="156">
        <f>G72*(1+L72/100)</f>
        <v>0</v>
      </c>
      <c r="N72" s="156">
        <v>2.0000000000000002E-5</v>
      </c>
      <c r="O72" s="156">
        <f>ROUND(E72*N72,2)</f>
        <v>0</v>
      </c>
      <c r="P72" s="156">
        <v>0</v>
      </c>
      <c r="Q72" s="156">
        <f>ROUND(E72*P72,2)</f>
        <v>0</v>
      </c>
      <c r="R72" s="156"/>
      <c r="S72" s="156" t="s">
        <v>140</v>
      </c>
      <c r="T72" s="156" t="s">
        <v>141</v>
      </c>
      <c r="U72" s="156">
        <v>8.7999999999999995E-2</v>
      </c>
      <c r="V72" s="156">
        <f>ROUND(E72*U72,2)</f>
        <v>20.45</v>
      </c>
      <c r="W72" s="156"/>
      <c r="X72" s="156" t="s">
        <v>123</v>
      </c>
      <c r="Y72" s="147"/>
      <c r="Z72" s="147"/>
      <c r="AA72" s="147"/>
      <c r="AB72" s="187"/>
      <c r="AC72" s="147"/>
      <c r="AD72" s="147"/>
      <c r="AE72" s="147"/>
      <c r="AF72" s="147"/>
      <c r="AG72" s="147" t="s">
        <v>186</v>
      </c>
      <c r="AH72" s="147"/>
      <c r="AI72" s="147"/>
      <c r="AJ72" s="147"/>
      <c r="AK72" s="147"/>
      <c r="AL72" s="147"/>
      <c r="AM72" s="147"/>
      <c r="AN72" s="147"/>
      <c r="AO72" s="147"/>
      <c r="AP72" s="187"/>
      <c r="AQ72" s="147"/>
      <c r="AR72" s="147"/>
      <c r="AS72" s="147"/>
      <c r="AT72" s="147"/>
      <c r="AU72" s="147"/>
      <c r="AV72" s="147"/>
      <c r="AW72" s="147"/>
      <c r="AX72" s="147"/>
      <c r="AY72" s="147"/>
      <c r="AZ72" s="147"/>
      <c r="BA72" s="147"/>
      <c r="BB72" s="147"/>
      <c r="BC72" s="147"/>
      <c r="BD72" s="147"/>
      <c r="BE72" s="147"/>
      <c r="BF72" s="147"/>
      <c r="BG72" s="147"/>
      <c r="BH72" s="147"/>
    </row>
    <row r="73" spans="1:60" outlineLevel="1" x14ac:dyDescent="0.2">
      <c r="A73" s="154"/>
      <c r="B73" s="155"/>
      <c r="C73" s="183" t="s">
        <v>236</v>
      </c>
      <c r="D73" s="158"/>
      <c r="E73" s="159">
        <v>232.41</v>
      </c>
      <c r="F73" s="156"/>
      <c r="G73" s="156"/>
      <c r="H73" s="156"/>
      <c r="I73" s="156"/>
      <c r="J73" s="156"/>
      <c r="K73" s="156"/>
      <c r="L73" s="156"/>
      <c r="M73" s="156"/>
      <c r="N73" s="156"/>
      <c r="O73" s="156"/>
      <c r="P73" s="156"/>
      <c r="Q73" s="156"/>
      <c r="R73" s="156"/>
      <c r="S73" s="156"/>
      <c r="T73" s="156"/>
      <c r="U73" s="156"/>
      <c r="V73" s="156"/>
      <c r="W73" s="156"/>
      <c r="X73" s="156"/>
      <c r="Y73" s="147"/>
      <c r="Z73" s="147"/>
      <c r="AA73" s="147"/>
      <c r="AB73" s="187"/>
      <c r="AC73" s="147"/>
      <c r="AD73" s="147"/>
      <c r="AE73" s="147"/>
      <c r="AF73" s="147"/>
      <c r="AG73" s="147" t="s">
        <v>130</v>
      </c>
      <c r="AH73" s="147">
        <v>0</v>
      </c>
      <c r="AI73" s="147"/>
      <c r="AJ73" s="147"/>
      <c r="AK73" s="147"/>
      <c r="AL73" s="147"/>
      <c r="AM73" s="147"/>
      <c r="AN73" s="147"/>
      <c r="AO73" s="147"/>
      <c r="AP73" s="187"/>
      <c r="AQ73" s="147"/>
      <c r="AR73" s="147"/>
      <c r="AS73" s="147"/>
      <c r="AT73" s="147"/>
      <c r="AU73" s="147"/>
      <c r="AV73" s="147"/>
      <c r="AW73" s="147"/>
      <c r="AX73" s="147"/>
      <c r="AY73" s="147"/>
      <c r="AZ73" s="147"/>
      <c r="BA73" s="147"/>
      <c r="BB73" s="147"/>
      <c r="BC73" s="147"/>
      <c r="BD73" s="147"/>
      <c r="BE73" s="147"/>
      <c r="BF73" s="147"/>
      <c r="BG73" s="147"/>
      <c r="BH73" s="147"/>
    </row>
    <row r="74" spans="1:60" ht="22.5" outlineLevel="1" x14ac:dyDescent="0.2">
      <c r="A74" s="167">
        <v>44</v>
      </c>
      <c r="B74" s="168" t="s">
        <v>237</v>
      </c>
      <c r="C74" s="182" t="s">
        <v>238</v>
      </c>
      <c r="D74" s="169" t="s">
        <v>127</v>
      </c>
      <c r="E74" s="170">
        <v>41.962400000000002</v>
      </c>
      <c r="F74" s="171"/>
      <c r="G74" s="172">
        <f>ROUND(E74*F74,2)</f>
        <v>0</v>
      </c>
      <c r="H74" s="157">
        <v>0</v>
      </c>
      <c r="I74" s="156">
        <f>ROUND(E74*H74,2)</f>
        <v>0</v>
      </c>
      <c r="J74" s="157">
        <v>600</v>
      </c>
      <c r="K74" s="156">
        <f>ROUND(E74*J74,2)</f>
        <v>25177.439999999999</v>
      </c>
      <c r="L74" s="156">
        <v>21</v>
      </c>
      <c r="M74" s="156">
        <f>G74*(1+L74/100)</f>
        <v>0</v>
      </c>
      <c r="N74" s="156">
        <v>4.0000000000000001E-3</v>
      </c>
      <c r="O74" s="156">
        <f>ROUND(E74*N74,2)</f>
        <v>0.17</v>
      </c>
      <c r="P74" s="156">
        <v>0</v>
      </c>
      <c r="Q74" s="156">
        <f>ROUND(E74*P74,2)</f>
        <v>0</v>
      </c>
      <c r="R74" s="156"/>
      <c r="S74" s="156" t="s">
        <v>140</v>
      </c>
      <c r="T74" s="156" t="s">
        <v>141</v>
      </c>
      <c r="U74" s="156">
        <v>0</v>
      </c>
      <c r="V74" s="156">
        <f>ROUND(E74*U74,2)</f>
        <v>0</v>
      </c>
      <c r="W74" s="156"/>
      <c r="X74" s="156" t="s">
        <v>123</v>
      </c>
      <c r="Y74" s="147"/>
      <c r="Z74" s="147"/>
      <c r="AA74" s="147"/>
      <c r="AB74" s="187"/>
      <c r="AC74" s="147"/>
      <c r="AD74" s="147"/>
      <c r="AE74" s="147"/>
      <c r="AF74" s="147"/>
      <c r="AG74" s="147" t="s">
        <v>128</v>
      </c>
      <c r="AH74" s="147"/>
      <c r="AI74" s="147"/>
      <c r="AJ74" s="147"/>
      <c r="AK74" s="147"/>
      <c r="AL74" s="147"/>
      <c r="AM74" s="147"/>
      <c r="AN74" s="147"/>
      <c r="AO74" s="147"/>
      <c r="AP74" s="187"/>
      <c r="AQ74" s="147"/>
      <c r="AR74" s="147"/>
      <c r="AS74" s="147"/>
      <c r="AT74" s="147"/>
      <c r="AU74" s="147"/>
      <c r="AV74" s="147"/>
      <c r="AW74" s="147"/>
      <c r="AX74" s="147"/>
      <c r="AY74" s="147"/>
      <c r="AZ74" s="147"/>
      <c r="BA74" s="147"/>
      <c r="BB74" s="147"/>
      <c r="BC74" s="147"/>
      <c r="BD74" s="147"/>
      <c r="BE74" s="147"/>
      <c r="BF74" s="147"/>
      <c r="BG74" s="147"/>
      <c r="BH74" s="147"/>
    </row>
    <row r="75" spans="1:60" outlineLevel="1" x14ac:dyDescent="0.2">
      <c r="A75" s="154"/>
      <c r="B75" s="155"/>
      <c r="C75" s="183" t="s">
        <v>239</v>
      </c>
      <c r="D75" s="158"/>
      <c r="E75" s="159">
        <v>40</v>
      </c>
      <c r="F75" s="156"/>
      <c r="G75" s="156"/>
      <c r="H75" s="156"/>
      <c r="I75" s="156"/>
      <c r="J75" s="156"/>
      <c r="K75" s="156"/>
      <c r="L75" s="156"/>
      <c r="M75" s="156"/>
      <c r="N75" s="156"/>
      <c r="O75" s="156"/>
      <c r="P75" s="156"/>
      <c r="Q75" s="156"/>
      <c r="R75" s="156"/>
      <c r="S75" s="156"/>
      <c r="T75" s="156"/>
      <c r="U75" s="156"/>
      <c r="V75" s="156"/>
      <c r="W75" s="156"/>
      <c r="X75" s="156"/>
      <c r="Y75" s="147"/>
      <c r="Z75" s="147"/>
      <c r="AA75" s="147"/>
      <c r="AB75" s="187"/>
      <c r="AC75" s="147"/>
      <c r="AD75" s="147"/>
      <c r="AE75" s="147"/>
      <c r="AF75" s="147"/>
      <c r="AG75" s="147" t="s">
        <v>130</v>
      </c>
      <c r="AH75" s="147">
        <v>0</v>
      </c>
      <c r="AI75" s="147"/>
      <c r="AJ75" s="147"/>
      <c r="AK75" s="147"/>
      <c r="AL75" s="147"/>
      <c r="AM75" s="147"/>
      <c r="AN75" s="147"/>
      <c r="AO75" s="147"/>
      <c r="AP75" s="187"/>
      <c r="AQ75" s="147"/>
      <c r="AR75" s="147"/>
      <c r="AS75" s="147"/>
      <c r="AT75" s="147"/>
      <c r="AU75" s="147"/>
      <c r="AV75" s="147"/>
      <c r="AW75" s="147"/>
      <c r="AX75" s="147"/>
      <c r="AY75" s="147"/>
      <c r="AZ75" s="147"/>
      <c r="BA75" s="147"/>
      <c r="BB75" s="147"/>
      <c r="BC75" s="147"/>
      <c r="BD75" s="147"/>
      <c r="BE75" s="147"/>
      <c r="BF75" s="147"/>
      <c r="BG75" s="147"/>
      <c r="BH75" s="147"/>
    </row>
    <row r="76" spans="1:60" outlineLevel="1" x14ac:dyDescent="0.2">
      <c r="A76" s="154"/>
      <c r="B76" s="155"/>
      <c r="C76" s="183" t="s">
        <v>240</v>
      </c>
      <c r="D76" s="158"/>
      <c r="E76" s="159">
        <v>1.96</v>
      </c>
      <c r="F76" s="156"/>
      <c r="G76" s="156"/>
      <c r="H76" s="156"/>
      <c r="I76" s="156"/>
      <c r="J76" s="156"/>
      <c r="K76" s="156"/>
      <c r="L76" s="156"/>
      <c r="M76" s="156"/>
      <c r="N76" s="156"/>
      <c r="O76" s="156"/>
      <c r="P76" s="156"/>
      <c r="Q76" s="156"/>
      <c r="R76" s="156"/>
      <c r="S76" s="156"/>
      <c r="T76" s="156"/>
      <c r="U76" s="156"/>
      <c r="V76" s="156"/>
      <c r="W76" s="156"/>
      <c r="X76" s="156"/>
      <c r="Y76" s="147"/>
      <c r="Z76" s="147"/>
      <c r="AA76" s="147"/>
      <c r="AB76" s="187"/>
      <c r="AC76" s="147"/>
      <c r="AD76" s="147"/>
      <c r="AE76" s="147"/>
      <c r="AF76" s="147"/>
      <c r="AG76" s="147" t="s">
        <v>130</v>
      </c>
      <c r="AH76" s="147">
        <v>0</v>
      </c>
      <c r="AI76" s="147"/>
      <c r="AJ76" s="147"/>
      <c r="AK76" s="147"/>
      <c r="AL76" s="147"/>
      <c r="AM76" s="147"/>
      <c r="AN76" s="147"/>
      <c r="AO76" s="147"/>
      <c r="AP76" s="187"/>
      <c r="AQ76" s="147"/>
      <c r="AR76" s="147"/>
      <c r="AS76" s="147"/>
      <c r="AT76" s="147"/>
      <c r="AU76" s="147"/>
      <c r="AV76" s="147"/>
      <c r="AW76" s="147"/>
      <c r="AX76" s="147"/>
      <c r="AY76" s="147"/>
      <c r="AZ76" s="147"/>
      <c r="BA76" s="147"/>
      <c r="BB76" s="147"/>
      <c r="BC76" s="147"/>
      <c r="BD76" s="147"/>
      <c r="BE76" s="147"/>
      <c r="BF76" s="147"/>
      <c r="BG76" s="147"/>
      <c r="BH76" s="147"/>
    </row>
    <row r="77" spans="1:60" ht="22.5" outlineLevel="1" x14ac:dyDescent="0.2">
      <c r="A77" s="167">
        <v>45</v>
      </c>
      <c r="B77" s="168" t="s">
        <v>241</v>
      </c>
      <c r="C77" s="182" t="s">
        <v>242</v>
      </c>
      <c r="D77" s="169" t="s">
        <v>127</v>
      </c>
      <c r="E77" s="170">
        <v>37.599299999999999</v>
      </c>
      <c r="F77" s="171"/>
      <c r="G77" s="172">
        <f>ROUND(E77*F77,2)</f>
        <v>0</v>
      </c>
      <c r="H77" s="157">
        <v>0</v>
      </c>
      <c r="I77" s="156">
        <f>ROUND(E77*H77,2)</f>
        <v>0</v>
      </c>
      <c r="J77" s="157">
        <v>600</v>
      </c>
      <c r="K77" s="156">
        <f>ROUND(E77*J77,2)</f>
        <v>22559.58</v>
      </c>
      <c r="L77" s="156">
        <v>21</v>
      </c>
      <c r="M77" s="156">
        <f>G77*(1+L77/100)</f>
        <v>0</v>
      </c>
      <c r="N77" s="156">
        <v>4.0000000000000001E-3</v>
      </c>
      <c r="O77" s="156">
        <f>ROUND(E77*N77,2)</f>
        <v>0.15</v>
      </c>
      <c r="P77" s="156">
        <v>0</v>
      </c>
      <c r="Q77" s="156">
        <f>ROUND(E77*P77,2)</f>
        <v>0</v>
      </c>
      <c r="R77" s="156"/>
      <c r="S77" s="156" t="s">
        <v>140</v>
      </c>
      <c r="T77" s="156" t="s">
        <v>141</v>
      </c>
      <c r="U77" s="156">
        <v>0</v>
      </c>
      <c r="V77" s="156">
        <f>ROUND(E77*U77,2)</f>
        <v>0</v>
      </c>
      <c r="W77" s="156"/>
      <c r="X77" s="156" t="s">
        <v>123</v>
      </c>
      <c r="Y77" s="147"/>
      <c r="Z77" s="147"/>
      <c r="AA77" s="147"/>
      <c r="AB77" s="187"/>
      <c r="AC77" s="147"/>
      <c r="AD77" s="147"/>
      <c r="AE77" s="147"/>
      <c r="AF77" s="147"/>
      <c r="AG77" s="147" t="s">
        <v>128</v>
      </c>
      <c r="AH77" s="147"/>
      <c r="AI77" s="147"/>
      <c r="AJ77" s="147"/>
      <c r="AK77" s="147"/>
      <c r="AL77" s="147"/>
      <c r="AM77" s="147"/>
      <c r="AN77" s="147"/>
      <c r="AO77" s="147"/>
      <c r="AP77" s="187"/>
      <c r="AQ77" s="147"/>
      <c r="AR77" s="147"/>
      <c r="AS77" s="147"/>
      <c r="AT77" s="147"/>
      <c r="AU77" s="147"/>
      <c r="AV77" s="147"/>
      <c r="AW77" s="147"/>
      <c r="AX77" s="147"/>
      <c r="AY77" s="147"/>
      <c r="AZ77" s="147"/>
      <c r="BA77" s="147"/>
      <c r="BB77" s="147"/>
      <c r="BC77" s="147"/>
      <c r="BD77" s="147"/>
      <c r="BE77" s="147"/>
      <c r="BF77" s="147"/>
      <c r="BG77" s="147"/>
      <c r="BH77" s="147"/>
    </row>
    <row r="78" spans="1:60" outlineLevel="1" x14ac:dyDescent="0.2">
      <c r="A78" s="154"/>
      <c r="B78" s="155"/>
      <c r="C78" s="183" t="s">
        <v>243</v>
      </c>
      <c r="D78" s="158"/>
      <c r="E78" s="159">
        <v>35</v>
      </c>
      <c r="F78" s="156"/>
      <c r="G78" s="156"/>
      <c r="H78" s="156"/>
      <c r="I78" s="156"/>
      <c r="J78" s="156"/>
      <c r="K78" s="156"/>
      <c r="L78" s="156"/>
      <c r="M78" s="156"/>
      <c r="N78" s="156"/>
      <c r="O78" s="156"/>
      <c r="P78" s="156"/>
      <c r="Q78" s="156"/>
      <c r="R78" s="156"/>
      <c r="S78" s="156"/>
      <c r="T78" s="156"/>
      <c r="U78" s="156"/>
      <c r="V78" s="156"/>
      <c r="W78" s="156"/>
      <c r="X78" s="156"/>
      <c r="Y78" s="147"/>
      <c r="Z78" s="147"/>
      <c r="AA78" s="147"/>
      <c r="AB78" s="187"/>
      <c r="AC78" s="147"/>
      <c r="AD78" s="147"/>
      <c r="AE78" s="147"/>
      <c r="AF78" s="147"/>
      <c r="AG78" s="147" t="s">
        <v>130</v>
      </c>
      <c r="AH78" s="147">
        <v>0</v>
      </c>
      <c r="AI78" s="147"/>
      <c r="AJ78" s="147"/>
      <c r="AK78" s="147"/>
      <c r="AL78" s="147"/>
      <c r="AM78" s="147"/>
      <c r="AN78" s="147"/>
      <c r="AO78" s="147"/>
      <c r="AP78" s="187"/>
      <c r="AQ78" s="147"/>
      <c r="AR78" s="147"/>
      <c r="AS78" s="147"/>
      <c r="AT78" s="147"/>
      <c r="AU78" s="147"/>
      <c r="AV78" s="147"/>
      <c r="AW78" s="147"/>
      <c r="AX78" s="147"/>
      <c r="AY78" s="147"/>
      <c r="AZ78" s="147"/>
      <c r="BA78" s="147"/>
      <c r="BB78" s="147"/>
      <c r="BC78" s="147"/>
      <c r="BD78" s="147"/>
      <c r="BE78" s="147"/>
      <c r="BF78" s="147"/>
      <c r="BG78" s="147"/>
      <c r="BH78" s="147"/>
    </row>
    <row r="79" spans="1:60" outlineLevel="1" x14ac:dyDescent="0.2">
      <c r="A79" s="154"/>
      <c r="B79" s="155"/>
      <c r="C79" s="183" t="s">
        <v>244</v>
      </c>
      <c r="D79" s="158"/>
      <c r="E79" s="159">
        <v>2.6</v>
      </c>
      <c r="F79" s="156"/>
      <c r="G79" s="156"/>
      <c r="H79" s="156"/>
      <c r="I79" s="156"/>
      <c r="J79" s="156"/>
      <c r="K79" s="156"/>
      <c r="L79" s="156"/>
      <c r="M79" s="156"/>
      <c r="N79" s="156"/>
      <c r="O79" s="156"/>
      <c r="P79" s="156"/>
      <c r="Q79" s="156"/>
      <c r="R79" s="156"/>
      <c r="S79" s="156"/>
      <c r="T79" s="156"/>
      <c r="U79" s="156"/>
      <c r="V79" s="156"/>
      <c r="W79" s="156"/>
      <c r="X79" s="156"/>
      <c r="Y79" s="147"/>
      <c r="Z79" s="147"/>
      <c r="AA79" s="147"/>
      <c r="AB79" s="187"/>
      <c r="AC79" s="147"/>
      <c r="AD79" s="147"/>
      <c r="AE79" s="147"/>
      <c r="AF79" s="147"/>
      <c r="AG79" s="147" t="s">
        <v>130</v>
      </c>
      <c r="AH79" s="147">
        <v>0</v>
      </c>
      <c r="AI79" s="147"/>
      <c r="AJ79" s="147"/>
      <c r="AK79" s="147"/>
      <c r="AL79" s="147"/>
      <c r="AM79" s="147"/>
      <c r="AN79" s="147"/>
      <c r="AO79" s="147"/>
      <c r="AP79" s="187"/>
      <c r="AQ79" s="147"/>
      <c r="AR79" s="147"/>
      <c r="AS79" s="147"/>
      <c r="AT79" s="147"/>
      <c r="AU79" s="147"/>
      <c r="AV79" s="147"/>
      <c r="AW79" s="147"/>
      <c r="AX79" s="147"/>
      <c r="AY79" s="147"/>
      <c r="AZ79" s="147"/>
      <c r="BA79" s="147"/>
      <c r="BB79" s="147"/>
      <c r="BC79" s="147"/>
      <c r="BD79" s="147"/>
      <c r="BE79" s="147"/>
      <c r="BF79" s="147"/>
      <c r="BG79" s="147"/>
      <c r="BH79" s="147"/>
    </row>
    <row r="80" spans="1:60" ht="22.5" outlineLevel="1" x14ac:dyDescent="0.2">
      <c r="A80" s="167">
        <v>46</v>
      </c>
      <c r="B80" s="168" t="s">
        <v>245</v>
      </c>
      <c r="C80" s="182" t="s">
        <v>246</v>
      </c>
      <c r="D80" s="169" t="s">
        <v>127</v>
      </c>
      <c r="E80" s="170">
        <v>321.0034</v>
      </c>
      <c r="F80" s="171"/>
      <c r="G80" s="172">
        <f>ROUND(E80*F80,2)</f>
        <v>0</v>
      </c>
      <c r="H80" s="157">
        <v>0</v>
      </c>
      <c r="I80" s="156">
        <f>ROUND(E80*H80,2)</f>
        <v>0</v>
      </c>
      <c r="J80" s="157">
        <v>700</v>
      </c>
      <c r="K80" s="156">
        <f>ROUND(E80*J80,2)</f>
        <v>224702.38</v>
      </c>
      <c r="L80" s="156">
        <v>21</v>
      </c>
      <c r="M80" s="156">
        <f>G80*(1+L80/100)</f>
        <v>0</v>
      </c>
      <c r="N80" s="156">
        <v>0</v>
      </c>
      <c r="O80" s="156">
        <f>ROUND(E80*N80,2)</f>
        <v>0</v>
      </c>
      <c r="P80" s="156">
        <v>0</v>
      </c>
      <c r="Q80" s="156">
        <f>ROUND(E80*P80,2)</f>
        <v>0</v>
      </c>
      <c r="R80" s="156"/>
      <c r="S80" s="156" t="s">
        <v>140</v>
      </c>
      <c r="T80" s="156" t="s">
        <v>141</v>
      </c>
      <c r="U80" s="156">
        <v>0</v>
      </c>
      <c r="V80" s="156">
        <f>ROUND(E80*U80,2)</f>
        <v>0</v>
      </c>
      <c r="W80" s="156"/>
      <c r="X80" s="156" t="s">
        <v>123</v>
      </c>
      <c r="Y80" s="147"/>
      <c r="Z80" s="147"/>
      <c r="AA80" s="147"/>
      <c r="AB80" s="187"/>
      <c r="AC80" s="147"/>
      <c r="AD80" s="147"/>
      <c r="AE80" s="147"/>
      <c r="AF80" s="147"/>
      <c r="AG80" s="147" t="s">
        <v>128</v>
      </c>
      <c r="AH80" s="147"/>
      <c r="AI80" s="147"/>
      <c r="AJ80" s="147"/>
      <c r="AK80" s="147"/>
      <c r="AL80" s="147"/>
      <c r="AM80" s="147"/>
      <c r="AN80" s="147"/>
      <c r="AO80" s="147"/>
      <c r="AP80" s="187"/>
      <c r="AQ80" s="147"/>
      <c r="AR80" s="147"/>
      <c r="AS80" s="147"/>
      <c r="AT80" s="147"/>
      <c r="AU80" s="147"/>
      <c r="AV80" s="147"/>
      <c r="AW80" s="147"/>
      <c r="AX80" s="147"/>
      <c r="AY80" s="147"/>
      <c r="AZ80" s="147"/>
      <c r="BA80" s="147"/>
      <c r="BB80" s="147"/>
      <c r="BC80" s="147"/>
      <c r="BD80" s="147"/>
      <c r="BE80" s="147"/>
      <c r="BF80" s="147"/>
      <c r="BG80" s="147"/>
      <c r="BH80" s="147"/>
    </row>
    <row r="81" spans="1:60" outlineLevel="1" x14ac:dyDescent="0.2">
      <c r="A81" s="154"/>
      <c r="B81" s="155"/>
      <c r="C81" s="183" t="s">
        <v>247</v>
      </c>
      <c r="D81" s="158"/>
      <c r="E81" s="159">
        <v>300</v>
      </c>
      <c r="F81" s="156"/>
      <c r="G81" s="156"/>
      <c r="H81" s="156"/>
      <c r="I81" s="156"/>
      <c r="J81" s="156"/>
      <c r="K81" s="156"/>
      <c r="L81" s="156"/>
      <c r="M81" s="156"/>
      <c r="N81" s="156"/>
      <c r="O81" s="156"/>
      <c r="P81" s="156"/>
      <c r="Q81" s="156"/>
      <c r="R81" s="156"/>
      <c r="S81" s="156"/>
      <c r="T81" s="156"/>
      <c r="U81" s="156"/>
      <c r="V81" s="156"/>
      <c r="W81" s="156"/>
      <c r="X81" s="156"/>
      <c r="Y81" s="147"/>
      <c r="Z81" s="147"/>
      <c r="AA81" s="147"/>
      <c r="AB81" s="187"/>
      <c r="AC81" s="147"/>
      <c r="AD81" s="147"/>
      <c r="AE81" s="147"/>
      <c r="AF81" s="147"/>
      <c r="AG81" s="147" t="s">
        <v>130</v>
      </c>
      <c r="AH81" s="147">
        <v>0</v>
      </c>
      <c r="AI81" s="147"/>
      <c r="AJ81" s="147"/>
      <c r="AK81" s="147"/>
      <c r="AL81" s="147"/>
      <c r="AM81" s="147"/>
      <c r="AN81" s="147"/>
      <c r="AO81" s="147"/>
      <c r="AP81" s="187"/>
      <c r="AQ81" s="147"/>
      <c r="AR81" s="147"/>
      <c r="AS81" s="147"/>
      <c r="AT81" s="147"/>
      <c r="AU81" s="147"/>
      <c r="AV81" s="147"/>
      <c r="AW81" s="147"/>
      <c r="AX81" s="147"/>
      <c r="AY81" s="147"/>
      <c r="AZ81" s="147"/>
      <c r="BA81" s="147"/>
      <c r="BB81" s="147"/>
      <c r="BC81" s="147"/>
      <c r="BD81" s="147"/>
      <c r="BE81" s="147"/>
      <c r="BF81" s="147"/>
      <c r="BG81" s="147"/>
      <c r="BH81" s="147"/>
    </row>
    <row r="82" spans="1:60" outlineLevel="1" x14ac:dyDescent="0.2">
      <c r="A82" s="154"/>
      <c r="B82" s="155"/>
      <c r="C82" s="183" t="s">
        <v>248</v>
      </c>
      <c r="D82" s="158"/>
      <c r="E82" s="159">
        <v>21</v>
      </c>
      <c r="F82" s="156"/>
      <c r="G82" s="156"/>
      <c r="H82" s="156"/>
      <c r="I82" s="156"/>
      <c r="J82" s="156"/>
      <c r="K82" s="156"/>
      <c r="L82" s="156"/>
      <c r="M82" s="156"/>
      <c r="N82" s="156"/>
      <c r="O82" s="156"/>
      <c r="P82" s="156"/>
      <c r="Q82" s="156"/>
      <c r="R82" s="156"/>
      <c r="S82" s="156"/>
      <c r="T82" s="156"/>
      <c r="U82" s="156"/>
      <c r="V82" s="156"/>
      <c r="W82" s="156"/>
      <c r="X82" s="156"/>
      <c r="Y82" s="147"/>
      <c r="Z82" s="147"/>
      <c r="AA82" s="147"/>
      <c r="AB82" s="187"/>
      <c r="AC82" s="147"/>
      <c r="AD82" s="147"/>
      <c r="AE82" s="147"/>
      <c r="AF82" s="147"/>
      <c r="AG82" s="147" t="s">
        <v>130</v>
      </c>
      <c r="AH82" s="147">
        <v>0</v>
      </c>
      <c r="AI82" s="147"/>
      <c r="AJ82" s="147"/>
      <c r="AK82" s="147"/>
      <c r="AL82" s="147"/>
      <c r="AM82" s="147"/>
      <c r="AN82" s="147"/>
      <c r="AO82" s="147"/>
      <c r="AP82" s="187"/>
      <c r="AQ82" s="147"/>
      <c r="AR82" s="147"/>
      <c r="AS82" s="147"/>
      <c r="AT82" s="147"/>
      <c r="AU82" s="147"/>
      <c r="AV82" s="147"/>
      <c r="AW82" s="147"/>
      <c r="AX82" s="147"/>
      <c r="AY82" s="147"/>
      <c r="AZ82" s="147"/>
      <c r="BA82" s="147"/>
      <c r="BB82" s="147"/>
      <c r="BC82" s="147"/>
      <c r="BD82" s="147"/>
      <c r="BE82" s="147"/>
      <c r="BF82" s="147"/>
      <c r="BG82" s="147"/>
      <c r="BH82" s="147"/>
    </row>
    <row r="83" spans="1:60" outlineLevel="1" x14ac:dyDescent="0.2">
      <c r="A83" s="173">
        <v>47</v>
      </c>
      <c r="B83" s="174" t="s">
        <v>249</v>
      </c>
      <c r="C83" s="181" t="s">
        <v>250</v>
      </c>
      <c r="D83" s="175" t="s">
        <v>235</v>
      </c>
      <c r="E83" s="176">
        <v>13.8</v>
      </c>
      <c r="F83" s="177"/>
      <c r="G83" s="178">
        <f>ROUND(E83*F83,2)</f>
        <v>0</v>
      </c>
      <c r="H83" s="157">
        <v>0</v>
      </c>
      <c r="I83" s="156">
        <f>ROUND(E83*H83,2)</f>
        <v>0</v>
      </c>
      <c r="J83" s="157">
        <v>500</v>
      </c>
      <c r="K83" s="156">
        <f>ROUND(E83*J83,2)</f>
        <v>6900</v>
      </c>
      <c r="L83" s="156">
        <v>21</v>
      </c>
      <c r="M83" s="156">
        <f>G83*(1+L83/100)</f>
        <v>0</v>
      </c>
      <c r="N83" s="156">
        <v>0</v>
      </c>
      <c r="O83" s="156">
        <f>ROUND(E83*N83,2)</f>
        <v>0</v>
      </c>
      <c r="P83" s="156">
        <v>0</v>
      </c>
      <c r="Q83" s="156">
        <f>ROUND(E83*P83,2)</f>
        <v>0</v>
      </c>
      <c r="R83" s="156"/>
      <c r="S83" s="156" t="s">
        <v>140</v>
      </c>
      <c r="T83" s="156" t="s">
        <v>141</v>
      </c>
      <c r="U83" s="156">
        <v>0</v>
      </c>
      <c r="V83" s="156">
        <f>ROUND(E83*U83,2)</f>
        <v>0</v>
      </c>
      <c r="W83" s="156"/>
      <c r="X83" s="156" t="s">
        <v>123</v>
      </c>
      <c r="Y83" s="147"/>
      <c r="Z83" s="147"/>
      <c r="AA83" s="147"/>
      <c r="AB83" s="187"/>
      <c r="AC83" s="147"/>
      <c r="AD83" s="147"/>
      <c r="AE83" s="147"/>
      <c r="AF83" s="147"/>
      <c r="AG83" s="147" t="s">
        <v>128</v>
      </c>
      <c r="AH83" s="147"/>
      <c r="AI83" s="147"/>
      <c r="AJ83" s="147"/>
      <c r="AK83" s="147"/>
      <c r="AL83" s="147"/>
      <c r="AM83" s="147"/>
      <c r="AN83" s="147"/>
      <c r="AO83" s="147"/>
      <c r="AP83" s="187"/>
      <c r="AQ83" s="147"/>
      <c r="AR83" s="147"/>
      <c r="AS83" s="147"/>
      <c r="AT83" s="147"/>
      <c r="AU83" s="147"/>
      <c r="AV83" s="147"/>
      <c r="AW83" s="147"/>
      <c r="AX83" s="147"/>
      <c r="AY83" s="147"/>
      <c r="AZ83" s="147"/>
      <c r="BA83" s="147"/>
      <c r="BB83" s="147"/>
      <c r="BC83" s="147"/>
      <c r="BD83" s="147"/>
      <c r="BE83" s="147"/>
      <c r="BF83" s="147"/>
      <c r="BG83" s="147"/>
      <c r="BH83" s="147"/>
    </row>
    <row r="84" spans="1:60" outlineLevel="1" x14ac:dyDescent="0.2">
      <c r="A84" s="173">
        <v>48</v>
      </c>
      <c r="B84" s="174" t="s">
        <v>251</v>
      </c>
      <c r="C84" s="181" t="s">
        <v>252</v>
      </c>
      <c r="D84" s="175" t="s">
        <v>235</v>
      </c>
      <c r="E84" s="176">
        <v>101.17</v>
      </c>
      <c r="F84" s="177"/>
      <c r="G84" s="178">
        <f>ROUND(E84*F84,2)</f>
        <v>0</v>
      </c>
      <c r="H84" s="157">
        <v>0</v>
      </c>
      <c r="I84" s="156">
        <f>ROUND(E84*H84,2)</f>
        <v>0</v>
      </c>
      <c r="J84" s="157">
        <v>300</v>
      </c>
      <c r="K84" s="156">
        <f>ROUND(E84*J84,2)</f>
        <v>30351</v>
      </c>
      <c r="L84" s="156">
        <v>21</v>
      </c>
      <c r="M84" s="156">
        <f>G84*(1+L84/100)</f>
        <v>0</v>
      </c>
      <c r="N84" s="156">
        <v>0</v>
      </c>
      <c r="O84" s="156">
        <f>ROUND(E84*N84,2)</f>
        <v>0</v>
      </c>
      <c r="P84" s="156">
        <v>0</v>
      </c>
      <c r="Q84" s="156">
        <f>ROUND(E84*P84,2)</f>
        <v>0</v>
      </c>
      <c r="R84" s="156"/>
      <c r="S84" s="156" t="s">
        <v>140</v>
      </c>
      <c r="T84" s="156" t="s">
        <v>141</v>
      </c>
      <c r="U84" s="156">
        <v>0</v>
      </c>
      <c r="V84" s="156">
        <f>ROUND(E84*U84,2)</f>
        <v>0</v>
      </c>
      <c r="W84" s="156"/>
      <c r="X84" s="156" t="s">
        <v>123</v>
      </c>
      <c r="Y84" s="147"/>
      <c r="Z84" s="147"/>
      <c r="AA84" s="147"/>
      <c r="AB84" s="187"/>
      <c r="AC84" s="147"/>
      <c r="AD84" s="147"/>
      <c r="AE84" s="147"/>
      <c r="AF84" s="147"/>
      <c r="AG84" s="147" t="s">
        <v>128</v>
      </c>
      <c r="AH84" s="147"/>
      <c r="AI84" s="147"/>
      <c r="AJ84" s="147"/>
      <c r="AK84" s="147"/>
      <c r="AL84" s="147"/>
      <c r="AM84" s="147"/>
      <c r="AN84" s="147"/>
      <c r="AO84" s="147"/>
      <c r="AP84" s="187"/>
      <c r="AQ84" s="147"/>
      <c r="AR84" s="147"/>
      <c r="AS84" s="147"/>
      <c r="AT84" s="147"/>
      <c r="AU84" s="147"/>
      <c r="AV84" s="147"/>
      <c r="AW84" s="147"/>
      <c r="AX84" s="147"/>
      <c r="AY84" s="147"/>
      <c r="AZ84" s="147"/>
      <c r="BA84" s="147"/>
      <c r="BB84" s="147"/>
      <c r="BC84" s="147"/>
      <c r="BD84" s="147"/>
      <c r="BE84" s="147"/>
      <c r="BF84" s="147"/>
      <c r="BG84" s="147"/>
      <c r="BH84" s="147"/>
    </row>
    <row r="85" spans="1:60" x14ac:dyDescent="0.2">
      <c r="A85" s="161" t="s">
        <v>117</v>
      </c>
      <c r="B85" s="162" t="s">
        <v>79</v>
      </c>
      <c r="C85" s="180" t="s">
        <v>80</v>
      </c>
      <c r="D85" s="163"/>
      <c r="E85" s="164"/>
      <c r="F85" s="165"/>
      <c r="G85" s="166">
        <f>SUMIF(AG86:AG92,"&lt;&gt;NOR",G86:G92)</f>
        <v>0</v>
      </c>
      <c r="H85" s="160"/>
      <c r="I85" s="160">
        <f>SUM(I86:I92)</f>
        <v>5021.8099999999995</v>
      </c>
      <c r="J85" s="160"/>
      <c r="K85" s="160">
        <f>SUM(K86:K92)</f>
        <v>4523.82</v>
      </c>
      <c r="L85" s="160"/>
      <c r="M85" s="160">
        <f>SUM(M86:M92)</f>
        <v>0</v>
      </c>
      <c r="N85" s="160"/>
      <c r="O85" s="160">
        <f>SUM(O86:O92)</f>
        <v>0.16</v>
      </c>
      <c r="P85" s="160"/>
      <c r="Q85" s="160">
        <f>SUM(Q86:Q92)</f>
        <v>0</v>
      </c>
      <c r="R85" s="160"/>
      <c r="S85" s="160"/>
      <c r="T85" s="160"/>
      <c r="U85" s="160"/>
      <c r="V85" s="160">
        <f>SUM(V86:V92)</f>
        <v>6.41</v>
      </c>
      <c r="W85" s="160"/>
      <c r="X85" s="160"/>
      <c r="AB85" s="187"/>
      <c r="AG85" t="s">
        <v>118</v>
      </c>
    </row>
    <row r="86" spans="1:60" outlineLevel="1" x14ac:dyDescent="0.2">
      <c r="A86" s="167">
        <v>49</v>
      </c>
      <c r="B86" s="168" t="s">
        <v>253</v>
      </c>
      <c r="C86" s="182" t="s">
        <v>254</v>
      </c>
      <c r="D86" s="169" t="s">
        <v>127</v>
      </c>
      <c r="E86" s="170">
        <v>6.3</v>
      </c>
      <c r="F86" s="171"/>
      <c r="G86" s="172">
        <f>ROUND(E86*F86,2)</f>
        <v>0</v>
      </c>
      <c r="H86" s="157">
        <v>109.69</v>
      </c>
      <c r="I86" s="156">
        <f>ROUND(E86*H86,2)</f>
        <v>691.05</v>
      </c>
      <c r="J86" s="157">
        <v>490.31</v>
      </c>
      <c r="K86" s="156">
        <f>ROUND(E86*J86,2)</f>
        <v>3088.95</v>
      </c>
      <c r="L86" s="156">
        <v>21</v>
      </c>
      <c r="M86" s="156">
        <f>G86*(1+L86/100)</f>
        <v>0</v>
      </c>
      <c r="N86" s="156">
        <v>4.45E-3</v>
      </c>
      <c r="O86" s="156">
        <f>ROUND(E86*N86,2)</f>
        <v>0.03</v>
      </c>
      <c r="P86" s="156">
        <v>0</v>
      </c>
      <c r="Q86" s="156">
        <f>ROUND(E86*P86,2)</f>
        <v>0</v>
      </c>
      <c r="R86" s="156"/>
      <c r="S86" s="156" t="s">
        <v>122</v>
      </c>
      <c r="T86" s="156" t="s">
        <v>122</v>
      </c>
      <c r="U86" s="156">
        <v>0.98399999999999999</v>
      </c>
      <c r="V86" s="156">
        <f>ROUND(E86*U86,2)</f>
        <v>6.2</v>
      </c>
      <c r="W86" s="156"/>
      <c r="X86" s="156" t="s">
        <v>123</v>
      </c>
      <c r="Y86" s="147"/>
      <c r="Z86" s="147"/>
      <c r="AA86" s="147"/>
      <c r="AB86" s="187"/>
      <c r="AC86" s="147"/>
      <c r="AD86" s="147"/>
      <c r="AE86" s="147"/>
      <c r="AF86" s="147"/>
      <c r="AG86" s="147" t="s">
        <v>186</v>
      </c>
      <c r="AH86" s="147"/>
      <c r="AI86" s="147"/>
      <c r="AJ86" s="147"/>
      <c r="AK86" s="147"/>
      <c r="AL86" s="147"/>
      <c r="AM86" s="147"/>
      <c r="AN86" s="147"/>
      <c r="AO86" s="147"/>
      <c r="AP86" s="187"/>
      <c r="AQ86" s="147"/>
      <c r="AR86" s="147"/>
      <c r="AS86" s="147"/>
      <c r="AT86" s="147"/>
      <c r="AU86" s="147"/>
      <c r="AV86" s="147"/>
      <c r="AW86" s="147"/>
      <c r="AX86" s="147"/>
      <c r="AY86" s="147"/>
      <c r="AZ86" s="147"/>
      <c r="BA86" s="147"/>
      <c r="BB86" s="147"/>
      <c r="BC86" s="147"/>
      <c r="BD86" s="147"/>
      <c r="BE86" s="147"/>
      <c r="BF86" s="147"/>
      <c r="BG86" s="147"/>
      <c r="BH86" s="147"/>
    </row>
    <row r="87" spans="1:60" outlineLevel="1" x14ac:dyDescent="0.2">
      <c r="A87" s="154"/>
      <c r="B87" s="155"/>
      <c r="C87" s="183" t="s">
        <v>255</v>
      </c>
      <c r="D87" s="158"/>
      <c r="E87" s="159">
        <v>6.3</v>
      </c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156"/>
      <c r="W87" s="156"/>
      <c r="X87" s="156"/>
      <c r="Y87" s="147"/>
      <c r="Z87" s="147"/>
      <c r="AA87" s="147"/>
      <c r="AB87" s="187"/>
      <c r="AC87" s="147"/>
      <c r="AD87" s="147"/>
      <c r="AE87" s="147"/>
      <c r="AF87" s="147"/>
      <c r="AG87" s="147" t="s">
        <v>130</v>
      </c>
      <c r="AH87" s="147">
        <v>0</v>
      </c>
      <c r="AI87" s="147"/>
      <c r="AJ87" s="147"/>
      <c r="AK87" s="147"/>
      <c r="AL87" s="147"/>
      <c r="AM87" s="147"/>
      <c r="AN87" s="147"/>
      <c r="AO87" s="147"/>
      <c r="AP87" s="187"/>
      <c r="AQ87" s="147"/>
      <c r="AR87" s="147"/>
      <c r="AS87" s="147"/>
      <c r="AT87" s="147"/>
      <c r="AU87" s="147"/>
      <c r="AV87" s="147"/>
      <c r="AW87" s="147"/>
      <c r="AX87" s="147"/>
      <c r="AY87" s="147"/>
      <c r="AZ87" s="147"/>
      <c r="BA87" s="147"/>
      <c r="BB87" s="147"/>
      <c r="BC87" s="147"/>
      <c r="BD87" s="147"/>
      <c r="BE87" s="147"/>
      <c r="BF87" s="147"/>
      <c r="BG87" s="147"/>
      <c r="BH87" s="147"/>
    </row>
    <row r="88" spans="1:60" outlineLevel="1" x14ac:dyDescent="0.2">
      <c r="A88" s="173">
        <v>50</v>
      </c>
      <c r="B88" s="174" t="s">
        <v>256</v>
      </c>
      <c r="C88" s="181" t="s">
        <v>257</v>
      </c>
      <c r="D88" s="175" t="s">
        <v>127</v>
      </c>
      <c r="E88" s="176">
        <v>6.3</v>
      </c>
      <c r="F88" s="177"/>
      <c r="G88" s="178">
        <f>ROUND(E88*F88,2)</f>
        <v>0</v>
      </c>
      <c r="H88" s="157">
        <v>35.200000000000003</v>
      </c>
      <c r="I88" s="156">
        <f>ROUND(E88*H88,2)</f>
        <v>221.76</v>
      </c>
      <c r="J88" s="157">
        <v>0</v>
      </c>
      <c r="K88" s="156">
        <f>ROUND(E88*J88,2)</f>
        <v>0</v>
      </c>
      <c r="L88" s="156">
        <v>21</v>
      </c>
      <c r="M88" s="156">
        <f>G88*(1+L88/100)</f>
        <v>0</v>
      </c>
      <c r="N88" s="156">
        <v>9.0000000000000006E-5</v>
      </c>
      <c r="O88" s="156">
        <f>ROUND(E88*N88,2)</f>
        <v>0</v>
      </c>
      <c r="P88" s="156">
        <v>0</v>
      </c>
      <c r="Q88" s="156">
        <f>ROUND(E88*P88,2)</f>
        <v>0</v>
      </c>
      <c r="R88" s="156"/>
      <c r="S88" s="156" t="s">
        <v>122</v>
      </c>
      <c r="T88" s="156" t="s">
        <v>122</v>
      </c>
      <c r="U88" s="156">
        <v>0</v>
      </c>
      <c r="V88" s="156">
        <f>ROUND(E88*U88,2)</f>
        <v>0</v>
      </c>
      <c r="W88" s="156"/>
      <c r="X88" s="156" t="s">
        <v>123</v>
      </c>
      <c r="Y88" s="147"/>
      <c r="Z88" s="147"/>
      <c r="AA88" s="147"/>
      <c r="AB88" s="187"/>
      <c r="AC88" s="147"/>
      <c r="AD88" s="147"/>
      <c r="AE88" s="147"/>
      <c r="AF88" s="147"/>
      <c r="AG88" s="147" t="s">
        <v>186</v>
      </c>
      <c r="AH88" s="147"/>
      <c r="AI88" s="147"/>
      <c r="AJ88" s="147"/>
      <c r="AK88" s="147"/>
      <c r="AL88" s="147"/>
      <c r="AM88" s="147"/>
      <c r="AN88" s="147"/>
      <c r="AO88" s="147"/>
      <c r="AP88" s="187"/>
      <c r="AQ88" s="147"/>
      <c r="AR88" s="147"/>
      <c r="AS88" s="147"/>
      <c r="AT88" s="147"/>
      <c r="AU88" s="147"/>
      <c r="AV88" s="147"/>
      <c r="AW88" s="147"/>
      <c r="AX88" s="147"/>
      <c r="AY88" s="147"/>
      <c r="AZ88" s="147"/>
      <c r="BA88" s="147"/>
      <c r="BB88" s="147"/>
      <c r="BC88" s="147"/>
      <c r="BD88" s="147"/>
      <c r="BE88" s="147"/>
      <c r="BF88" s="147"/>
      <c r="BG88" s="147"/>
      <c r="BH88" s="147"/>
    </row>
    <row r="89" spans="1:60" outlineLevel="1" x14ac:dyDescent="0.2">
      <c r="A89" s="173">
        <v>51</v>
      </c>
      <c r="B89" s="174" t="s">
        <v>258</v>
      </c>
      <c r="C89" s="181" t="s">
        <v>259</v>
      </c>
      <c r="D89" s="175" t="s">
        <v>191</v>
      </c>
      <c r="E89" s="176">
        <v>0.16300000000000001</v>
      </c>
      <c r="F89" s="177"/>
      <c r="G89" s="178">
        <f>ROUND(E89*F89,2)</f>
        <v>0</v>
      </c>
      <c r="H89" s="157">
        <v>0</v>
      </c>
      <c r="I89" s="156">
        <f>ROUND(E89*H89,2)</f>
        <v>0</v>
      </c>
      <c r="J89" s="157">
        <v>582</v>
      </c>
      <c r="K89" s="156">
        <f>ROUND(E89*J89,2)</f>
        <v>94.87</v>
      </c>
      <c r="L89" s="156">
        <v>21</v>
      </c>
      <c r="M89" s="156">
        <f>G89*(1+L89/100)</f>
        <v>0</v>
      </c>
      <c r="N89" s="156">
        <v>0</v>
      </c>
      <c r="O89" s="156">
        <f>ROUND(E89*N89,2)</f>
        <v>0</v>
      </c>
      <c r="P89" s="156">
        <v>0</v>
      </c>
      <c r="Q89" s="156">
        <f>ROUND(E89*P89,2)</f>
        <v>0</v>
      </c>
      <c r="R89" s="156"/>
      <c r="S89" s="156" t="s">
        <v>122</v>
      </c>
      <c r="T89" s="156" t="s">
        <v>122</v>
      </c>
      <c r="U89" s="156">
        <v>1.2649999999999999</v>
      </c>
      <c r="V89" s="156">
        <f>ROUND(E89*U89,2)</f>
        <v>0.21</v>
      </c>
      <c r="W89" s="156"/>
      <c r="X89" s="156" t="s">
        <v>123</v>
      </c>
      <c r="Y89" s="147"/>
      <c r="Z89" s="147"/>
      <c r="AA89" s="147"/>
      <c r="AB89" s="187"/>
      <c r="AC89" s="147"/>
      <c r="AD89" s="147"/>
      <c r="AE89" s="147"/>
      <c r="AF89" s="147"/>
      <c r="AG89" s="147" t="s">
        <v>192</v>
      </c>
      <c r="AH89" s="147"/>
      <c r="AI89" s="147"/>
      <c r="AJ89" s="147"/>
      <c r="AK89" s="147"/>
      <c r="AL89" s="147"/>
      <c r="AM89" s="147"/>
      <c r="AN89" s="147"/>
      <c r="AO89" s="147"/>
      <c r="AP89" s="187"/>
      <c r="AQ89" s="147"/>
      <c r="AR89" s="147"/>
      <c r="AS89" s="147"/>
      <c r="AT89" s="147"/>
      <c r="AU89" s="147"/>
      <c r="AV89" s="147"/>
      <c r="AW89" s="147"/>
      <c r="AX89" s="147"/>
      <c r="AY89" s="147"/>
      <c r="AZ89" s="147"/>
      <c r="BA89" s="147"/>
      <c r="BB89" s="147"/>
      <c r="BC89" s="147"/>
      <c r="BD89" s="147"/>
      <c r="BE89" s="147"/>
      <c r="BF89" s="147"/>
      <c r="BG89" s="147"/>
      <c r="BH89" s="147"/>
    </row>
    <row r="90" spans="1:60" outlineLevel="1" x14ac:dyDescent="0.2">
      <c r="A90" s="173">
        <v>52</v>
      </c>
      <c r="B90" s="174" t="s">
        <v>260</v>
      </c>
      <c r="C90" s="181" t="s">
        <v>261</v>
      </c>
      <c r="D90" s="175" t="s">
        <v>235</v>
      </c>
      <c r="E90" s="176">
        <v>2.68</v>
      </c>
      <c r="F90" s="177"/>
      <c r="G90" s="178">
        <f>ROUND(E90*F90,2)</f>
        <v>0</v>
      </c>
      <c r="H90" s="157">
        <v>0</v>
      </c>
      <c r="I90" s="156">
        <f>ROUND(E90*H90,2)</f>
        <v>0</v>
      </c>
      <c r="J90" s="157">
        <v>500</v>
      </c>
      <c r="K90" s="156">
        <f>ROUND(E90*J90,2)</f>
        <v>1340</v>
      </c>
      <c r="L90" s="156">
        <v>21</v>
      </c>
      <c r="M90" s="156">
        <f>G90*(1+L90/100)</f>
        <v>0</v>
      </c>
      <c r="N90" s="156">
        <v>0</v>
      </c>
      <c r="O90" s="156">
        <f>ROUND(E90*N90,2)</f>
        <v>0</v>
      </c>
      <c r="P90" s="156">
        <v>0</v>
      </c>
      <c r="Q90" s="156">
        <f>ROUND(E90*P90,2)</f>
        <v>0</v>
      </c>
      <c r="R90" s="156"/>
      <c r="S90" s="156" t="s">
        <v>140</v>
      </c>
      <c r="T90" s="156" t="s">
        <v>141</v>
      </c>
      <c r="U90" s="156">
        <v>0</v>
      </c>
      <c r="V90" s="156">
        <f>ROUND(E90*U90,2)</f>
        <v>0</v>
      </c>
      <c r="W90" s="156"/>
      <c r="X90" s="156" t="s">
        <v>123</v>
      </c>
      <c r="Y90" s="147"/>
      <c r="Z90" s="147"/>
      <c r="AA90" s="147"/>
      <c r="AB90" s="187"/>
      <c r="AC90" s="147"/>
      <c r="AD90" s="147"/>
      <c r="AE90" s="147"/>
      <c r="AF90" s="147"/>
      <c r="AG90" s="147" t="s">
        <v>128</v>
      </c>
      <c r="AH90" s="147"/>
      <c r="AI90" s="147"/>
      <c r="AJ90" s="147"/>
      <c r="AK90" s="147"/>
      <c r="AL90" s="147"/>
      <c r="AM90" s="147"/>
      <c r="AN90" s="147"/>
      <c r="AO90" s="147"/>
      <c r="AP90" s="187"/>
      <c r="AQ90" s="147"/>
      <c r="AR90" s="147"/>
      <c r="AS90" s="147"/>
      <c r="AT90" s="147"/>
      <c r="AU90" s="147"/>
      <c r="AV90" s="147"/>
      <c r="AW90" s="147"/>
      <c r="AX90" s="147"/>
      <c r="AY90" s="147"/>
      <c r="AZ90" s="147"/>
      <c r="BA90" s="147"/>
      <c r="BB90" s="147"/>
      <c r="BC90" s="147"/>
      <c r="BD90" s="147"/>
      <c r="BE90" s="147"/>
      <c r="BF90" s="147"/>
      <c r="BG90" s="147"/>
      <c r="BH90" s="147"/>
    </row>
    <row r="91" spans="1:60" ht="22.5" outlineLevel="1" x14ac:dyDescent="0.2">
      <c r="A91" s="167">
        <v>53</v>
      </c>
      <c r="B91" s="168" t="s">
        <v>262</v>
      </c>
      <c r="C91" s="182" t="s">
        <v>263</v>
      </c>
      <c r="D91" s="169" t="s">
        <v>127</v>
      </c>
      <c r="E91" s="170">
        <v>7</v>
      </c>
      <c r="F91" s="171"/>
      <c r="G91" s="172">
        <f>ROUND(E91*F91,2)</f>
        <v>0</v>
      </c>
      <c r="H91" s="157">
        <v>587</v>
      </c>
      <c r="I91" s="156">
        <f>ROUND(E91*H91,2)</f>
        <v>4109</v>
      </c>
      <c r="J91" s="157">
        <v>0</v>
      </c>
      <c r="K91" s="156">
        <f>ROUND(E91*J91,2)</f>
        <v>0</v>
      </c>
      <c r="L91" s="156">
        <v>21</v>
      </c>
      <c r="M91" s="156">
        <f>G91*(1+L91/100)</f>
        <v>0</v>
      </c>
      <c r="N91" s="156">
        <v>1.9199999999999998E-2</v>
      </c>
      <c r="O91" s="156">
        <f>ROUND(E91*N91,2)</f>
        <v>0.13</v>
      </c>
      <c r="P91" s="156">
        <v>0</v>
      </c>
      <c r="Q91" s="156">
        <f>ROUND(E91*P91,2)</f>
        <v>0</v>
      </c>
      <c r="R91" s="156"/>
      <c r="S91" s="156" t="s">
        <v>140</v>
      </c>
      <c r="T91" s="156" t="s">
        <v>141</v>
      </c>
      <c r="U91" s="156">
        <v>0</v>
      </c>
      <c r="V91" s="156">
        <f>ROUND(E91*U91,2)</f>
        <v>0</v>
      </c>
      <c r="W91" s="156"/>
      <c r="X91" s="156" t="s">
        <v>264</v>
      </c>
      <c r="Y91" s="147"/>
      <c r="Z91" s="147"/>
      <c r="AA91" s="147"/>
      <c r="AB91" s="187"/>
      <c r="AC91" s="147"/>
      <c r="AD91" s="147"/>
      <c r="AE91" s="147"/>
      <c r="AF91" s="147"/>
      <c r="AG91" s="147" t="s">
        <v>265</v>
      </c>
      <c r="AH91" s="147"/>
      <c r="AI91" s="147"/>
      <c r="AJ91" s="147"/>
      <c r="AK91" s="147"/>
      <c r="AL91" s="147"/>
      <c r="AM91" s="147"/>
      <c r="AN91" s="147"/>
      <c r="AO91" s="147"/>
      <c r="AP91" s="187"/>
      <c r="AQ91" s="147"/>
      <c r="AR91" s="147"/>
      <c r="AS91" s="147"/>
      <c r="AT91" s="147"/>
      <c r="AU91" s="147"/>
      <c r="AV91" s="147"/>
      <c r="AW91" s="147"/>
      <c r="AX91" s="147"/>
      <c r="AY91" s="147"/>
      <c r="AZ91" s="147"/>
      <c r="BA91" s="147"/>
      <c r="BB91" s="147"/>
      <c r="BC91" s="147"/>
      <c r="BD91" s="147"/>
      <c r="BE91" s="147"/>
      <c r="BF91" s="147"/>
      <c r="BG91" s="147"/>
      <c r="BH91" s="147"/>
    </row>
    <row r="92" spans="1:60" outlineLevel="1" x14ac:dyDescent="0.2">
      <c r="A92" s="154"/>
      <c r="B92" s="155"/>
      <c r="C92" s="183" t="s">
        <v>266</v>
      </c>
      <c r="D92" s="158"/>
      <c r="E92" s="159">
        <v>7</v>
      </c>
      <c r="F92" s="156"/>
      <c r="G92" s="156"/>
      <c r="H92" s="156"/>
      <c r="I92" s="156"/>
      <c r="J92" s="156"/>
      <c r="K92" s="156"/>
      <c r="L92" s="156"/>
      <c r="M92" s="156"/>
      <c r="N92" s="156"/>
      <c r="O92" s="156"/>
      <c r="P92" s="156"/>
      <c r="Q92" s="156"/>
      <c r="R92" s="156"/>
      <c r="S92" s="156"/>
      <c r="T92" s="156"/>
      <c r="U92" s="156"/>
      <c r="V92" s="156"/>
      <c r="W92" s="156"/>
      <c r="X92" s="156"/>
      <c r="Y92" s="147"/>
      <c r="Z92" s="147"/>
      <c r="AA92" s="147"/>
      <c r="AB92" s="187"/>
      <c r="AC92" s="147"/>
      <c r="AD92" s="147"/>
      <c r="AE92" s="147"/>
      <c r="AF92" s="147"/>
      <c r="AG92" s="147" t="s">
        <v>130</v>
      </c>
      <c r="AH92" s="147">
        <v>0</v>
      </c>
      <c r="AI92" s="147"/>
      <c r="AJ92" s="147"/>
      <c r="AK92" s="147"/>
      <c r="AL92" s="147"/>
      <c r="AM92" s="147"/>
      <c r="AN92" s="147"/>
      <c r="AO92" s="147"/>
      <c r="AP92" s="187"/>
      <c r="AQ92" s="147"/>
      <c r="AR92" s="147"/>
      <c r="AS92" s="147"/>
      <c r="AT92" s="147"/>
      <c r="AU92" s="147"/>
      <c r="AV92" s="147"/>
      <c r="AW92" s="147"/>
      <c r="AX92" s="147"/>
      <c r="AY92" s="147"/>
      <c r="AZ92" s="147"/>
      <c r="BA92" s="147"/>
      <c r="BB92" s="147"/>
      <c r="BC92" s="147"/>
      <c r="BD92" s="147"/>
      <c r="BE92" s="147"/>
      <c r="BF92" s="147"/>
      <c r="BG92" s="147"/>
      <c r="BH92" s="147"/>
    </row>
    <row r="93" spans="1:60" x14ac:dyDescent="0.2">
      <c r="A93" s="161" t="s">
        <v>117</v>
      </c>
      <c r="B93" s="162" t="s">
        <v>81</v>
      </c>
      <c r="C93" s="180" t="s">
        <v>82</v>
      </c>
      <c r="D93" s="163"/>
      <c r="E93" s="164"/>
      <c r="F93" s="165"/>
      <c r="G93" s="166">
        <f>SUMIF(AG94:AG103,"&lt;&gt;NOR",G94:G103)</f>
        <v>0</v>
      </c>
      <c r="H93" s="160"/>
      <c r="I93" s="160">
        <f>SUM(I94:I103)</f>
        <v>17710.28</v>
      </c>
      <c r="J93" s="160"/>
      <c r="K93" s="160">
        <f>SUM(K94:K103)</f>
        <v>125044.79000000001</v>
      </c>
      <c r="L93" s="160"/>
      <c r="M93" s="160">
        <f>SUM(M94:M103)</f>
        <v>0</v>
      </c>
      <c r="N93" s="160"/>
      <c r="O93" s="160">
        <f>SUM(O94:O103)</f>
        <v>0.43</v>
      </c>
      <c r="P93" s="160"/>
      <c r="Q93" s="160">
        <f>SUM(Q94:Q103)</f>
        <v>0</v>
      </c>
      <c r="R93" s="160"/>
      <c r="S93" s="160"/>
      <c r="T93" s="160"/>
      <c r="U93" s="160"/>
      <c r="V93" s="160">
        <f>SUM(V94:V103)</f>
        <v>254.62</v>
      </c>
      <c r="W93" s="160"/>
      <c r="X93" s="160"/>
      <c r="AB93" s="187"/>
      <c r="AG93" t="s">
        <v>118</v>
      </c>
    </row>
    <row r="94" spans="1:60" outlineLevel="1" x14ac:dyDescent="0.2">
      <c r="A94" s="167">
        <v>54</v>
      </c>
      <c r="B94" s="168" t="s">
        <v>267</v>
      </c>
      <c r="C94" s="182" t="s">
        <v>268</v>
      </c>
      <c r="D94" s="169" t="s">
        <v>127</v>
      </c>
      <c r="E94" s="170">
        <v>1880.3631</v>
      </c>
      <c r="F94" s="171"/>
      <c r="G94" s="172">
        <f>ROUND(E94*F94,2)</f>
        <v>0</v>
      </c>
      <c r="H94" s="157">
        <v>4.16</v>
      </c>
      <c r="I94" s="156">
        <f>ROUND(E94*H94,2)</f>
        <v>7822.31</v>
      </c>
      <c r="J94" s="157">
        <v>15.94</v>
      </c>
      <c r="K94" s="156">
        <f>ROUND(E94*J94,2)</f>
        <v>29972.99</v>
      </c>
      <c r="L94" s="156">
        <v>21</v>
      </c>
      <c r="M94" s="156">
        <f>G94*(1+L94/100)</f>
        <v>0</v>
      </c>
      <c r="N94" s="156">
        <v>6.9999999999999994E-5</v>
      </c>
      <c r="O94" s="156">
        <f>ROUND(E94*N94,2)</f>
        <v>0.13</v>
      </c>
      <c r="P94" s="156">
        <v>0</v>
      </c>
      <c r="Q94" s="156">
        <f>ROUND(E94*P94,2)</f>
        <v>0</v>
      </c>
      <c r="R94" s="156"/>
      <c r="S94" s="156" t="s">
        <v>122</v>
      </c>
      <c r="T94" s="156" t="s">
        <v>122</v>
      </c>
      <c r="U94" s="156">
        <v>3.2480000000000002E-2</v>
      </c>
      <c r="V94" s="156">
        <f>ROUND(E94*U94,2)</f>
        <v>61.07</v>
      </c>
      <c r="W94" s="156"/>
      <c r="X94" s="156" t="s">
        <v>123</v>
      </c>
      <c r="Y94" s="147"/>
      <c r="Z94" s="147"/>
      <c r="AA94" s="147"/>
      <c r="AB94" s="187"/>
      <c r="AC94" s="147"/>
      <c r="AD94" s="147"/>
      <c r="AE94" s="147"/>
      <c r="AF94" s="147"/>
      <c r="AG94" s="147" t="s">
        <v>186</v>
      </c>
      <c r="AH94" s="147"/>
      <c r="AI94" s="147"/>
      <c r="AJ94" s="147"/>
      <c r="AK94" s="147"/>
      <c r="AL94" s="147"/>
      <c r="AM94" s="147"/>
      <c r="AN94" s="147"/>
      <c r="AO94" s="147"/>
      <c r="AP94" s="187"/>
      <c r="AQ94" s="147"/>
      <c r="AR94" s="147"/>
      <c r="AS94" s="147"/>
      <c r="AT94" s="147"/>
      <c r="AU94" s="147"/>
      <c r="AV94" s="147"/>
      <c r="AW94" s="147"/>
      <c r="AX94" s="147"/>
      <c r="AY94" s="147"/>
      <c r="AZ94" s="147"/>
      <c r="BA94" s="147"/>
      <c r="BB94" s="147"/>
      <c r="BC94" s="147"/>
      <c r="BD94" s="147"/>
      <c r="BE94" s="147"/>
      <c r="BF94" s="147"/>
      <c r="BG94" s="147"/>
      <c r="BH94" s="147"/>
    </row>
    <row r="95" spans="1:60" outlineLevel="1" x14ac:dyDescent="0.2">
      <c r="A95" s="154"/>
      <c r="B95" s="155"/>
      <c r="C95" s="183" t="s">
        <v>269</v>
      </c>
      <c r="D95" s="158"/>
      <c r="E95" s="159">
        <v>1880.36</v>
      </c>
      <c r="F95" s="156"/>
      <c r="G95" s="156"/>
      <c r="H95" s="156"/>
      <c r="I95" s="156"/>
      <c r="J95" s="156"/>
      <c r="K95" s="156"/>
      <c r="L95" s="156"/>
      <c r="M95" s="156"/>
      <c r="N95" s="156"/>
      <c r="O95" s="156"/>
      <c r="P95" s="156"/>
      <c r="Q95" s="156"/>
      <c r="R95" s="156"/>
      <c r="S95" s="156"/>
      <c r="T95" s="156"/>
      <c r="U95" s="156"/>
      <c r="V95" s="156"/>
      <c r="W95" s="156"/>
      <c r="X95" s="156"/>
      <c r="Y95" s="147"/>
      <c r="Z95" s="147"/>
      <c r="AA95" s="147"/>
      <c r="AB95" s="187"/>
      <c r="AC95" s="147"/>
      <c r="AD95" s="147"/>
      <c r="AE95" s="147"/>
      <c r="AF95" s="147"/>
      <c r="AG95" s="147" t="s">
        <v>130</v>
      </c>
      <c r="AH95" s="147">
        <v>0</v>
      </c>
      <c r="AI95" s="147"/>
      <c r="AJ95" s="147"/>
      <c r="AK95" s="147"/>
      <c r="AL95" s="147"/>
      <c r="AM95" s="147"/>
      <c r="AN95" s="147"/>
      <c r="AO95" s="147"/>
      <c r="AP95" s="187"/>
      <c r="AQ95" s="147"/>
      <c r="AR95" s="147"/>
      <c r="AS95" s="147"/>
      <c r="AT95" s="147"/>
      <c r="AU95" s="147"/>
      <c r="AV95" s="147"/>
      <c r="AW95" s="147"/>
      <c r="AX95" s="147"/>
      <c r="AY95" s="147"/>
      <c r="AZ95" s="147"/>
      <c r="BA95" s="147"/>
      <c r="BB95" s="147"/>
      <c r="BC95" s="147"/>
      <c r="BD95" s="147"/>
      <c r="BE95" s="147"/>
      <c r="BF95" s="147"/>
      <c r="BG95" s="147"/>
      <c r="BH95" s="147"/>
    </row>
    <row r="96" spans="1:60" outlineLevel="1" x14ac:dyDescent="0.2">
      <c r="A96" s="167">
        <v>55</v>
      </c>
      <c r="B96" s="168" t="s">
        <v>270</v>
      </c>
      <c r="C96" s="182" t="s">
        <v>271</v>
      </c>
      <c r="D96" s="169" t="s">
        <v>127</v>
      </c>
      <c r="E96" s="170">
        <v>1610.0130999999999</v>
      </c>
      <c r="F96" s="171"/>
      <c r="G96" s="172">
        <f>ROUND(E96*F96,2)</f>
        <v>0</v>
      </c>
      <c r="H96" s="157">
        <v>5.04</v>
      </c>
      <c r="I96" s="156">
        <f>ROUND(E96*H96,2)</f>
        <v>8114.47</v>
      </c>
      <c r="J96" s="157">
        <v>50.06</v>
      </c>
      <c r="K96" s="156">
        <f>ROUND(E96*J96,2)</f>
        <v>80597.259999999995</v>
      </c>
      <c r="L96" s="156">
        <v>21</v>
      </c>
      <c r="M96" s="156">
        <f>G96*(1+L96/100)</f>
        <v>0</v>
      </c>
      <c r="N96" s="156">
        <v>1.6000000000000001E-4</v>
      </c>
      <c r="O96" s="156">
        <f>ROUND(E96*N96,2)</f>
        <v>0.26</v>
      </c>
      <c r="P96" s="156">
        <v>0</v>
      </c>
      <c r="Q96" s="156">
        <f>ROUND(E96*P96,2)</f>
        <v>0</v>
      </c>
      <c r="R96" s="156"/>
      <c r="S96" s="156" t="s">
        <v>122</v>
      </c>
      <c r="T96" s="156" t="s">
        <v>122</v>
      </c>
      <c r="U96" s="156">
        <v>0.10191</v>
      </c>
      <c r="V96" s="156">
        <f>ROUND(E96*U96,2)</f>
        <v>164.08</v>
      </c>
      <c r="W96" s="156"/>
      <c r="X96" s="156" t="s">
        <v>123</v>
      </c>
      <c r="Y96" s="147"/>
      <c r="Z96" s="147"/>
      <c r="AA96" s="147"/>
      <c r="AB96" s="187"/>
      <c r="AC96" s="147"/>
      <c r="AD96" s="147"/>
      <c r="AE96" s="147"/>
      <c r="AF96" s="147"/>
      <c r="AG96" s="147" t="s">
        <v>186</v>
      </c>
      <c r="AH96" s="147"/>
      <c r="AI96" s="147"/>
      <c r="AJ96" s="147"/>
      <c r="AK96" s="147"/>
      <c r="AL96" s="147"/>
      <c r="AM96" s="147"/>
      <c r="AN96" s="147"/>
      <c r="AO96" s="147"/>
      <c r="AP96" s="187"/>
      <c r="AQ96" s="147"/>
      <c r="AR96" s="147"/>
      <c r="AS96" s="147"/>
      <c r="AT96" s="147"/>
      <c r="AU96" s="147"/>
      <c r="AV96" s="147"/>
      <c r="AW96" s="147"/>
      <c r="AX96" s="147"/>
      <c r="AY96" s="147"/>
      <c r="AZ96" s="147"/>
      <c r="BA96" s="147"/>
      <c r="BB96" s="147"/>
      <c r="BC96" s="147"/>
      <c r="BD96" s="147"/>
      <c r="BE96" s="147"/>
      <c r="BF96" s="147"/>
      <c r="BG96" s="147"/>
      <c r="BH96" s="147"/>
    </row>
    <row r="97" spans="1:60" outlineLevel="1" x14ac:dyDescent="0.2">
      <c r="A97" s="154"/>
      <c r="B97" s="155"/>
      <c r="C97" s="183" t="s">
        <v>272</v>
      </c>
      <c r="D97" s="158"/>
      <c r="E97" s="159">
        <v>162.22999999999999</v>
      </c>
      <c r="F97" s="156"/>
      <c r="G97" s="156"/>
      <c r="H97" s="156"/>
      <c r="I97" s="156"/>
      <c r="J97" s="156"/>
      <c r="K97" s="156"/>
      <c r="L97" s="156"/>
      <c r="M97" s="156"/>
      <c r="N97" s="156"/>
      <c r="O97" s="156"/>
      <c r="P97" s="156"/>
      <c r="Q97" s="156"/>
      <c r="R97" s="156"/>
      <c r="S97" s="156"/>
      <c r="T97" s="156"/>
      <c r="U97" s="156"/>
      <c r="V97" s="156"/>
      <c r="W97" s="156"/>
      <c r="X97" s="156"/>
      <c r="Y97" s="147"/>
      <c r="Z97" s="147"/>
      <c r="AA97" s="147"/>
      <c r="AB97" s="187"/>
      <c r="AC97" s="147"/>
      <c r="AD97" s="147"/>
      <c r="AE97" s="147"/>
      <c r="AF97" s="147"/>
      <c r="AG97" s="147" t="s">
        <v>130</v>
      </c>
      <c r="AH97" s="147">
        <v>0</v>
      </c>
      <c r="AI97" s="147"/>
      <c r="AJ97" s="147"/>
      <c r="AK97" s="147"/>
      <c r="AL97" s="147"/>
      <c r="AM97" s="147"/>
      <c r="AN97" s="147"/>
      <c r="AO97" s="147"/>
      <c r="AP97" s="187"/>
      <c r="AQ97" s="147"/>
      <c r="AR97" s="147"/>
      <c r="AS97" s="147"/>
      <c r="AT97" s="147"/>
      <c r="AU97" s="147"/>
      <c r="AV97" s="147"/>
      <c r="AW97" s="147"/>
      <c r="AX97" s="147"/>
      <c r="AY97" s="147"/>
      <c r="AZ97" s="147"/>
      <c r="BA97" s="147"/>
      <c r="BB97" s="147"/>
      <c r="BC97" s="147"/>
      <c r="BD97" s="147"/>
      <c r="BE97" s="147"/>
      <c r="BF97" s="147"/>
      <c r="BG97" s="147"/>
      <c r="BH97" s="147"/>
    </row>
    <row r="98" spans="1:60" outlineLevel="1" x14ac:dyDescent="0.2">
      <c r="A98" s="154"/>
      <c r="B98" s="155"/>
      <c r="C98" s="183" t="s">
        <v>273</v>
      </c>
      <c r="D98" s="158"/>
      <c r="E98" s="159">
        <v>346.3</v>
      </c>
      <c r="F98" s="156"/>
      <c r="G98" s="156"/>
      <c r="H98" s="156"/>
      <c r="I98" s="156"/>
      <c r="J98" s="156"/>
      <c r="K98" s="156"/>
      <c r="L98" s="156"/>
      <c r="M98" s="156"/>
      <c r="N98" s="156"/>
      <c r="O98" s="156"/>
      <c r="P98" s="156"/>
      <c r="Q98" s="156"/>
      <c r="R98" s="156"/>
      <c r="S98" s="156"/>
      <c r="T98" s="156"/>
      <c r="U98" s="156"/>
      <c r="V98" s="156"/>
      <c r="W98" s="156"/>
      <c r="X98" s="156"/>
      <c r="Y98" s="147"/>
      <c r="Z98" s="147"/>
      <c r="AA98" s="147"/>
      <c r="AB98" s="187"/>
      <c r="AC98" s="147"/>
      <c r="AD98" s="147"/>
      <c r="AE98" s="147"/>
      <c r="AF98" s="147"/>
      <c r="AG98" s="147" t="s">
        <v>130</v>
      </c>
      <c r="AH98" s="147">
        <v>0</v>
      </c>
      <c r="AI98" s="147"/>
      <c r="AJ98" s="147"/>
      <c r="AK98" s="147"/>
      <c r="AL98" s="147"/>
      <c r="AM98" s="147"/>
      <c r="AN98" s="147"/>
      <c r="AO98" s="147"/>
      <c r="AP98" s="187"/>
      <c r="AQ98" s="147"/>
      <c r="AR98" s="147"/>
      <c r="AS98" s="147"/>
      <c r="AT98" s="147"/>
      <c r="AU98" s="147"/>
      <c r="AV98" s="147"/>
      <c r="AW98" s="147"/>
      <c r="AX98" s="147"/>
      <c r="AY98" s="147"/>
      <c r="AZ98" s="147"/>
      <c r="BA98" s="147"/>
      <c r="BB98" s="147"/>
      <c r="BC98" s="147"/>
      <c r="BD98" s="147"/>
      <c r="BE98" s="147"/>
      <c r="BF98" s="147"/>
      <c r="BG98" s="147"/>
      <c r="BH98" s="147"/>
    </row>
    <row r="99" spans="1:60" outlineLevel="1" x14ac:dyDescent="0.2">
      <c r="A99" s="154"/>
      <c r="B99" s="155"/>
      <c r="C99" s="183" t="s">
        <v>274</v>
      </c>
      <c r="D99" s="158"/>
      <c r="E99" s="159">
        <v>1101.48</v>
      </c>
      <c r="F99" s="156"/>
      <c r="G99" s="156"/>
      <c r="H99" s="156"/>
      <c r="I99" s="156"/>
      <c r="J99" s="156"/>
      <c r="K99" s="156"/>
      <c r="L99" s="156"/>
      <c r="M99" s="156"/>
      <c r="N99" s="156"/>
      <c r="O99" s="156"/>
      <c r="P99" s="156"/>
      <c r="Q99" s="156"/>
      <c r="R99" s="156"/>
      <c r="S99" s="156"/>
      <c r="T99" s="156"/>
      <c r="U99" s="156"/>
      <c r="V99" s="156"/>
      <c r="W99" s="156"/>
      <c r="X99" s="156"/>
      <c r="Y99" s="147"/>
      <c r="Z99" s="147"/>
      <c r="AA99" s="147"/>
      <c r="AB99" s="187"/>
      <c r="AC99" s="147"/>
      <c r="AD99" s="147"/>
      <c r="AE99" s="147"/>
      <c r="AF99" s="147"/>
      <c r="AG99" s="147" t="s">
        <v>130</v>
      </c>
      <c r="AH99" s="147">
        <v>0</v>
      </c>
      <c r="AI99" s="147"/>
      <c r="AJ99" s="147"/>
      <c r="AK99" s="147"/>
      <c r="AL99" s="147"/>
      <c r="AM99" s="147"/>
      <c r="AN99" s="147"/>
      <c r="AO99" s="147"/>
      <c r="AP99" s="187"/>
      <c r="AQ99" s="147"/>
      <c r="AR99" s="147"/>
      <c r="AS99" s="147"/>
      <c r="AT99" s="147"/>
      <c r="AU99" s="147"/>
      <c r="AV99" s="147"/>
      <c r="AW99" s="147"/>
      <c r="AX99" s="147"/>
      <c r="AY99" s="147"/>
      <c r="AZ99" s="147"/>
      <c r="BA99" s="147"/>
      <c r="BB99" s="147"/>
      <c r="BC99" s="147"/>
      <c r="BD99" s="147"/>
      <c r="BE99" s="147"/>
      <c r="BF99" s="147"/>
      <c r="BG99" s="147"/>
      <c r="BH99" s="147"/>
    </row>
    <row r="100" spans="1:60" outlineLevel="1" x14ac:dyDescent="0.2">
      <c r="A100" s="167">
        <v>56</v>
      </c>
      <c r="B100" s="168" t="s">
        <v>275</v>
      </c>
      <c r="C100" s="182" t="s">
        <v>276</v>
      </c>
      <c r="D100" s="169" t="s">
        <v>127</v>
      </c>
      <c r="E100" s="170">
        <v>270.35000000000002</v>
      </c>
      <c r="F100" s="171"/>
      <c r="G100" s="172">
        <f>ROUND(E100*F100,2)</f>
        <v>0</v>
      </c>
      <c r="H100" s="157">
        <v>6.56</v>
      </c>
      <c r="I100" s="156">
        <f>ROUND(E100*H100,2)</f>
        <v>1773.5</v>
      </c>
      <c r="J100" s="157">
        <v>53.54</v>
      </c>
      <c r="K100" s="156">
        <f>ROUND(E100*J100,2)</f>
        <v>14474.54</v>
      </c>
      <c r="L100" s="156">
        <v>21</v>
      </c>
      <c r="M100" s="156">
        <f>G100*(1+L100/100)</f>
        <v>0</v>
      </c>
      <c r="N100" s="156">
        <v>1.6000000000000001E-4</v>
      </c>
      <c r="O100" s="156">
        <f>ROUND(E100*N100,2)</f>
        <v>0.04</v>
      </c>
      <c r="P100" s="156">
        <v>0</v>
      </c>
      <c r="Q100" s="156">
        <f>ROUND(E100*P100,2)</f>
        <v>0</v>
      </c>
      <c r="R100" s="156"/>
      <c r="S100" s="156" t="s">
        <v>122</v>
      </c>
      <c r="T100" s="156" t="s">
        <v>122</v>
      </c>
      <c r="U100" s="156">
        <v>0.10902000000000001</v>
      </c>
      <c r="V100" s="156">
        <f>ROUND(E100*U100,2)</f>
        <v>29.47</v>
      </c>
      <c r="W100" s="156"/>
      <c r="X100" s="156" t="s">
        <v>123</v>
      </c>
      <c r="Y100" s="147"/>
      <c r="Z100" s="147"/>
      <c r="AA100" s="147"/>
      <c r="AB100" s="187"/>
      <c r="AC100" s="147"/>
      <c r="AD100" s="147"/>
      <c r="AE100" s="147"/>
      <c r="AF100" s="147"/>
      <c r="AG100" s="147" t="s">
        <v>186</v>
      </c>
      <c r="AH100" s="147"/>
      <c r="AI100" s="147"/>
      <c r="AJ100" s="147"/>
      <c r="AK100" s="147"/>
      <c r="AL100" s="147"/>
      <c r="AM100" s="147"/>
      <c r="AN100" s="147"/>
      <c r="AO100" s="147"/>
      <c r="AP100" s="187"/>
      <c r="AQ100" s="147"/>
      <c r="AR100" s="147"/>
      <c r="AS100" s="147"/>
      <c r="AT100" s="147"/>
      <c r="AU100" s="147"/>
      <c r="AV100" s="147"/>
      <c r="AW100" s="147"/>
      <c r="AX100" s="147"/>
      <c r="AY100" s="147"/>
      <c r="AZ100" s="147"/>
      <c r="BA100" s="147"/>
      <c r="BB100" s="147"/>
      <c r="BC100" s="147"/>
      <c r="BD100" s="147"/>
      <c r="BE100" s="147"/>
      <c r="BF100" s="147"/>
      <c r="BG100" s="147"/>
      <c r="BH100" s="147"/>
    </row>
    <row r="101" spans="1:60" outlineLevel="1" x14ac:dyDescent="0.2">
      <c r="A101" s="154"/>
      <c r="B101" s="155"/>
      <c r="C101" s="183" t="s">
        <v>277</v>
      </c>
      <c r="D101" s="158"/>
      <c r="E101" s="159">
        <v>105.85</v>
      </c>
      <c r="F101" s="156"/>
      <c r="G101" s="156"/>
      <c r="H101" s="156"/>
      <c r="I101" s="156"/>
      <c r="J101" s="156"/>
      <c r="K101" s="156"/>
      <c r="L101" s="156"/>
      <c r="M101" s="156"/>
      <c r="N101" s="156"/>
      <c r="O101" s="156"/>
      <c r="P101" s="156"/>
      <c r="Q101" s="156"/>
      <c r="R101" s="156"/>
      <c r="S101" s="156"/>
      <c r="T101" s="156"/>
      <c r="U101" s="156"/>
      <c r="V101" s="156"/>
      <c r="W101" s="156"/>
      <c r="X101" s="156"/>
      <c r="Y101" s="147"/>
      <c r="Z101" s="147"/>
      <c r="AA101" s="147"/>
      <c r="AB101" s="187"/>
      <c r="AC101" s="147"/>
      <c r="AD101" s="147"/>
      <c r="AE101" s="147"/>
      <c r="AF101" s="147"/>
      <c r="AG101" s="147" t="s">
        <v>130</v>
      </c>
      <c r="AH101" s="147">
        <v>0</v>
      </c>
      <c r="AI101" s="147"/>
      <c r="AJ101" s="147"/>
      <c r="AK101" s="147"/>
      <c r="AL101" s="147"/>
      <c r="AM101" s="147"/>
      <c r="AN101" s="147"/>
      <c r="AO101" s="147"/>
      <c r="AP101" s="187"/>
      <c r="AQ101" s="147"/>
      <c r="AR101" s="147"/>
      <c r="AS101" s="147"/>
      <c r="AT101" s="147"/>
      <c r="AU101" s="147"/>
      <c r="AV101" s="147"/>
      <c r="AW101" s="147"/>
      <c r="AX101" s="147"/>
      <c r="AY101" s="147"/>
      <c r="AZ101" s="147"/>
      <c r="BA101" s="147"/>
      <c r="BB101" s="147"/>
      <c r="BC101" s="147"/>
      <c r="BD101" s="147"/>
      <c r="BE101" s="147"/>
      <c r="BF101" s="147"/>
      <c r="BG101" s="147"/>
      <c r="BH101" s="147"/>
    </row>
    <row r="102" spans="1:60" outlineLevel="1" x14ac:dyDescent="0.2">
      <c r="A102" s="154"/>
      <c r="B102" s="155"/>
      <c r="C102" s="183" t="s">
        <v>278</v>
      </c>
      <c r="D102" s="158"/>
      <c r="E102" s="159">
        <v>106.5</v>
      </c>
      <c r="F102" s="156"/>
      <c r="G102" s="156"/>
      <c r="H102" s="156"/>
      <c r="I102" s="156"/>
      <c r="J102" s="156"/>
      <c r="K102" s="156"/>
      <c r="L102" s="156"/>
      <c r="M102" s="156"/>
      <c r="N102" s="156"/>
      <c r="O102" s="156"/>
      <c r="P102" s="156"/>
      <c r="Q102" s="156"/>
      <c r="R102" s="156"/>
      <c r="S102" s="156"/>
      <c r="T102" s="156"/>
      <c r="U102" s="156"/>
      <c r="V102" s="156"/>
      <c r="W102" s="156"/>
      <c r="X102" s="156"/>
      <c r="Y102" s="147"/>
      <c r="Z102" s="147"/>
      <c r="AA102" s="147"/>
      <c r="AB102" s="187"/>
      <c r="AC102" s="147"/>
      <c r="AD102" s="147"/>
      <c r="AE102" s="147"/>
      <c r="AF102" s="147"/>
      <c r="AG102" s="147" t="s">
        <v>130</v>
      </c>
      <c r="AH102" s="147">
        <v>0</v>
      </c>
      <c r="AI102" s="147"/>
      <c r="AJ102" s="147"/>
      <c r="AK102" s="147"/>
      <c r="AL102" s="147"/>
      <c r="AM102" s="147"/>
      <c r="AN102" s="147"/>
      <c r="AO102" s="147"/>
      <c r="AP102" s="187"/>
      <c r="AQ102" s="147"/>
      <c r="AR102" s="147"/>
      <c r="AS102" s="147"/>
      <c r="AT102" s="147"/>
      <c r="AU102" s="147"/>
      <c r="AV102" s="147"/>
      <c r="AW102" s="147"/>
      <c r="AX102" s="147"/>
      <c r="AY102" s="147"/>
      <c r="AZ102" s="147"/>
      <c r="BA102" s="147"/>
      <c r="BB102" s="147"/>
      <c r="BC102" s="147"/>
      <c r="BD102" s="147"/>
      <c r="BE102" s="147"/>
      <c r="BF102" s="147"/>
      <c r="BG102" s="147"/>
      <c r="BH102" s="147"/>
    </row>
    <row r="103" spans="1:60" outlineLevel="1" x14ac:dyDescent="0.2">
      <c r="A103" s="154"/>
      <c r="B103" s="155"/>
      <c r="C103" s="183" t="s">
        <v>279</v>
      </c>
      <c r="D103" s="158"/>
      <c r="E103" s="159">
        <v>58</v>
      </c>
      <c r="F103" s="156"/>
      <c r="G103" s="156"/>
      <c r="H103" s="156"/>
      <c r="I103" s="156"/>
      <c r="J103" s="156"/>
      <c r="K103" s="156"/>
      <c r="L103" s="156"/>
      <c r="M103" s="156"/>
      <c r="N103" s="156"/>
      <c r="O103" s="156"/>
      <c r="P103" s="156"/>
      <c r="Q103" s="156"/>
      <c r="R103" s="156"/>
      <c r="S103" s="156"/>
      <c r="T103" s="156"/>
      <c r="U103" s="156"/>
      <c r="V103" s="156"/>
      <c r="W103" s="156"/>
      <c r="X103" s="156"/>
      <c r="Y103" s="147"/>
      <c r="Z103" s="147"/>
      <c r="AA103" s="147"/>
      <c r="AB103" s="187"/>
      <c r="AC103" s="147"/>
      <c r="AD103" s="147"/>
      <c r="AE103" s="147"/>
      <c r="AF103" s="147"/>
      <c r="AG103" s="147" t="s">
        <v>130</v>
      </c>
      <c r="AH103" s="147">
        <v>0</v>
      </c>
      <c r="AI103" s="147"/>
      <c r="AJ103" s="147"/>
      <c r="AK103" s="147"/>
      <c r="AL103" s="147"/>
      <c r="AM103" s="147"/>
      <c r="AN103" s="147"/>
      <c r="AO103" s="147"/>
      <c r="AP103" s="187"/>
      <c r="AQ103" s="147"/>
      <c r="AR103" s="147"/>
      <c r="AS103" s="147"/>
      <c r="AT103" s="147"/>
      <c r="AU103" s="147"/>
      <c r="AV103" s="147"/>
      <c r="AW103" s="147"/>
      <c r="AX103" s="147"/>
      <c r="AY103" s="147"/>
      <c r="AZ103" s="147"/>
      <c r="BA103" s="147"/>
      <c r="BB103" s="147"/>
      <c r="BC103" s="147"/>
      <c r="BD103" s="147"/>
      <c r="BE103" s="147"/>
      <c r="BF103" s="147"/>
      <c r="BG103" s="147"/>
      <c r="BH103" s="147"/>
    </row>
    <row r="104" spans="1:60" x14ac:dyDescent="0.2">
      <c r="A104" s="161" t="s">
        <v>117</v>
      </c>
      <c r="B104" s="162" t="s">
        <v>87</v>
      </c>
      <c r="C104" s="180" t="s">
        <v>88</v>
      </c>
      <c r="D104" s="163"/>
      <c r="E104" s="164"/>
      <c r="F104" s="165"/>
      <c r="G104" s="166">
        <f>SUMIF(AG105:AG110,"&lt;&gt;NOR",G105:G110)</f>
        <v>0</v>
      </c>
      <c r="H104" s="160"/>
      <c r="I104" s="160">
        <f>SUM(I105:I110)</f>
        <v>0</v>
      </c>
      <c r="J104" s="160"/>
      <c r="K104" s="160">
        <f>SUM(K105:K110)</f>
        <v>43123.719999999994</v>
      </c>
      <c r="L104" s="160"/>
      <c r="M104" s="160">
        <f>SUM(M105:M110)</f>
        <v>0</v>
      </c>
      <c r="N104" s="160"/>
      <c r="O104" s="160">
        <f>SUM(O105:O110)</f>
        <v>0</v>
      </c>
      <c r="P104" s="160"/>
      <c r="Q104" s="160">
        <f>SUM(Q105:Q110)</f>
        <v>0</v>
      </c>
      <c r="R104" s="160"/>
      <c r="S104" s="160"/>
      <c r="T104" s="160"/>
      <c r="U104" s="160"/>
      <c r="V104" s="160">
        <f>SUM(V105:V110)</f>
        <v>93.95</v>
      </c>
      <c r="W104" s="160"/>
      <c r="X104" s="160"/>
      <c r="AB104" s="187"/>
      <c r="AG104" t="s">
        <v>118</v>
      </c>
    </row>
    <row r="105" spans="1:60" outlineLevel="1" x14ac:dyDescent="0.2">
      <c r="A105" s="173">
        <v>57</v>
      </c>
      <c r="B105" s="174" t="s">
        <v>280</v>
      </c>
      <c r="C105" s="181" t="s">
        <v>281</v>
      </c>
      <c r="D105" s="175" t="s">
        <v>191</v>
      </c>
      <c r="E105" s="176">
        <v>27.463830000000002</v>
      </c>
      <c r="F105" s="177"/>
      <c r="G105" s="178">
        <f t="shared" ref="G105:G110" si="14">ROUND(E105*F105,2)</f>
        <v>0</v>
      </c>
      <c r="H105" s="157">
        <v>0</v>
      </c>
      <c r="I105" s="156">
        <f t="shared" ref="I105:I110" si="15">ROUND(E105*H105,2)</f>
        <v>0</v>
      </c>
      <c r="J105" s="157">
        <v>350</v>
      </c>
      <c r="K105" s="156">
        <f t="shared" ref="K105:K110" si="16">ROUND(E105*J105,2)</f>
        <v>9612.34</v>
      </c>
      <c r="L105" s="156">
        <v>21</v>
      </c>
      <c r="M105" s="156">
        <f t="shared" ref="M105:M110" si="17">G105*(1+L105/100)</f>
        <v>0</v>
      </c>
      <c r="N105" s="156">
        <v>0</v>
      </c>
      <c r="O105" s="156">
        <f t="shared" ref="O105:O110" si="18">ROUND(E105*N105,2)</f>
        <v>0</v>
      </c>
      <c r="P105" s="156">
        <v>0</v>
      </c>
      <c r="Q105" s="156">
        <f t="shared" ref="Q105:Q110" si="19">ROUND(E105*P105,2)</f>
        <v>0</v>
      </c>
      <c r="R105" s="156"/>
      <c r="S105" s="156" t="s">
        <v>122</v>
      </c>
      <c r="T105" s="156" t="s">
        <v>122</v>
      </c>
      <c r="U105" s="156">
        <v>0.93300000000000005</v>
      </c>
      <c r="V105" s="156">
        <f t="shared" ref="V105:V110" si="20">ROUND(E105*U105,2)</f>
        <v>25.62</v>
      </c>
      <c r="W105" s="156"/>
      <c r="X105" s="156" t="s">
        <v>123</v>
      </c>
      <c r="Y105" s="147"/>
      <c r="Z105" s="147"/>
      <c r="AA105" s="147"/>
      <c r="AB105" s="187"/>
      <c r="AC105" s="147"/>
      <c r="AD105" s="147"/>
      <c r="AE105" s="147"/>
      <c r="AF105" s="147"/>
      <c r="AG105" s="147" t="s">
        <v>192</v>
      </c>
      <c r="AH105" s="147"/>
      <c r="AI105" s="147"/>
      <c r="AJ105" s="147"/>
      <c r="AK105" s="147"/>
      <c r="AL105" s="147"/>
      <c r="AM105" s="147"/>
      <c r="AN105" s="147"/>
      <c r="AO105" s="147"/>
      <c r="AP105" s="187"/>
      <c r="AQ105" s="147"/>
      <c r="AR105" s="147"/>
      <c r="AS105" s="147"/>
      <c r="AT105" s="147"/>
      <c r="AU105" s="147"/>
      <c r="AV105" s="147"/>
      <c r="AW105" s="147"/>
      <c r="AX105" s="147"/>
      <c r="AY105" s="147"/>
      <c r="AZ105" s="147"/>
      <c r="BA105" s="147"/>
      <c r="BB105" s="147"/>
      <c r="BC105" s="147"/>
      <c r="BD105" s="147"/>
      <c r="BE105" s="147"/>
      <c r="BF105" s="147"/>
      <c r="BG105" s="147"/>
      <c r="BH105" s="147"/>
    </row>
    <row r="106" spans="1:60" outlineLevel="1" x14ac:dyDescent="0.2">
      <c r="A106" s="173">
        <v>58</v>
      </c>
      <c r="B106" s="174" t="s">
        <v>282</v>
      </c>
      <c r="C106" s="181" t="s">
        <v>283</v>
      </c>
      <c r="D106" s="175" t="s">
        <v>191</v>
      </c>
      <c r="E106" s="176">
        <v>27.463830000000002</v>
      </c>
      <c r="F106" s="177"/>
      <c r="G106" s="178">
        <f t="shared" si="14"/>
        <v>0</v>
      </c>
      <c r="H106" s="157">
        <v>0</v>
      </c>
      <c r="I106" s="156">
        <f t="shared" si="15"/>
        <v>0</v>
      </c>
      <c r="J106" s="157">
        <v>226</v>
      </c>
      <c r="K106" s="156">
        <f t="shared" si="16"/>
        <v>6206.83</v>
      </c>
      <c r="L106" s="156">
        <v>21</v>
      </c>
      <c r="M106" s="156">
        <f t="shared" si="17"/>
        <v>0</v>
      </c>
      <c r="N106" s="156">
        <v>0</v>
      </c>
      <c r="O106" s="156">
        <f t="shared" si="18"/>
        <v>0</v>
      </c>
      <c r="P106" s="156">
        <v>0</v>
      </c>
      <c r="Q106" s="156">
        <f t="shared" si="19"/>
        <v>0</v>
      </c>
      <c r="R106" s="156"/>
      <c r="S106" s="156" t="s">
        <v>122</v>
      </c>
      <c r="T106" s="156" t="s">
        <v>122</v>
      </c>
      <c r="U106" s="156">
        <v>0.49</v>
      </c>
      <c r="V106" s="156">
        <f t="shared" si="20"/>
        <v>13.46</v>
      </c>
      <c r="W106" s="156"/>
      <c r="X106" s="156" t="s">
        <v>123</v>
      </c>
      <c r="Y106" s="147"/>
      <c r="Z106" s="147"/>
      <c r="AA106" s="147"/>
      <c r="AB106" s="187"/>
      <c r="AC106" s="147"/>
      <c r="AD106" s="147"/>
      <c r="AE106" s="147"/>
      <c r="AF106" s="147"/>
      <c r="AG106" s="147" t="s">
        <v>192</v>
      </c>
      <c r="AH106" s="147"/>
      <c r="AI106" s="147"/>
      <c r="AJ106" s="147"/>
      <c r="AK106" s="147"/>
      <c r="AL106" s="147"/>
      <c r="AM106" s="147"/>
      <c r="AN106" s="147"/>
      <c r="AO106" s="147"/>
      <c r="AP106" s="187"/>
      <c r="AQ106" s="147"/>
      <c r="AR106" s="147"/>
      <c r="AS106" s="147"/>
      <c r="AT106" s="147"/>
      <c r="AU106" s="147"/>
      <c r="AV106" s="147"/>
      <c r="AW106" s="147"/>
      <c r="AX106" s="147"/>
      <c r="AY106" s="147"/>
      <c r="AZ106" s="147"/>
      <c r="BA106" s="147"/>
      <c r="BB106" s="147"/>
      <c r="BC106" s="147"/>
      <c r="BD106" s="147"/>
      <c r="BE106" s="147"/>
      <c r="BF106" s="147"/>
      <c r="BG106" s="147"/>
      <c r="BH106" s="147"/>
    </row>
    <row r="107" spans="1:60" outlineLevel="1" x14ac:dyDescent="0.2">
      <c r="A107" s="173">
        <v>59</v>
      </c>
      <c r="B107" s="174" t="s">
        <v>284</v>
      </c>
      <c r="C107" s="181" t="s">
        <v>285</v>
      </c>
      <c r="D107" s="175" t="s">
        <v>191</v>
      </c>
      <c r="E107" s="176">
        <v>549.27668000000006</v>
      </c>
      <c r="F107" s="177"/>
      <c r="G107" s="178">
        <f t="shared" si="14"/>
        <v>0</v>
      </c>
      <c r="H107" s="157">
        <v>0</v>
      </c>
      <c r="I107" s="156">
        <f t="shared" si="15"/>
        <v>0</v>
      </c>
      <c r="J107" s="157">
        <v>15.6</v>
      </c>
      <c r="K107" s="156">
        <f t="shared" si="16"/>
        <v>8568.7199999999993</v>
      </c>
      <c r="L107" s="156">
        <v>21</v>
      </c>
      <c r="M107" s="156">
        <f t="shared" si="17"/>
        <v>0</v>
      </c>
      <c r="N107" s="156">
        <v>0</v>
      </c>
      <c r="O107" s="156">
        <f t="shared" si="18"/>
        <v>0</v>
      </c>
      <c r="P107" s="156">
        <v>0</v>
      </c>
      <c r="Q107" s="156">
        <f t="shared" si="19"/>
        <v>0</v>
      </c>
      <c r="R107" s="156"/>
      <c r="S107" s="156" t="s">
        <v>122</v>
      </c>
      <c r="T107" s="156" t="s">
        <v>122</v>
      </c>
      <c r="U107" s="156">
        <v>0</v>
      </c>
      <c r="V107" s="156">
        <f t="shared" si="20"/>
        <v>0</v>
      </c>
      <c r="W107" s="156"/>
      <c r="X107" s="156" t="s">
        <v>123</v>
      </c>
      <c r="Y107" s="147"/>
      <c r="Z107" s="147"/>
      <c r="AA107" s="147"/>
      <c r="AB107" s="187"/>
      <c r="AC107" s="147"/>
      <c r="AD107" s="147"/>
      <c r="AE107" s="147"/>
      <c r="AF107" s="147"/>
      <c r="AG107" s="147" t="s">
        <v>192</v>
      </c>
      <c r="AH107" s="147"/>
      <c r="AI107" s="147"/>
      <c r="AJ107" s="147"/>
      <c r="AK107" s="147"/>
      <c r="AL107" s="147"/>
      <c r="AM107" s="147"/>
      <c r="AN107" s="147"/>
      <c r="AO107" s="147"/>
      <c r="AP107" s="187"/>
      <c r="AQ107" s="147"/>
      <c r="AR107" s="147"/>
      <c r="AS107" s="147"/>
      <c r="AT107" s="147"/>
      <c r="AU107" s="147"/>
      <c r="AV107" s="147"/>
      <c r="AW107" s="147"/>
      <c r="AX107" s="147"/>
      <c r="AY107" s="147"/>
      <c r="AZ107" s="147"/>
      <c r="BA107" s="147"/>
      <c r="BB107" s="147"/>
      <c r="BC107" s="147"/>
      <c r="BD107" s="147"/>
      <c r="BE107" s="147"/>
      <c r="BF107" s="147"/>
      <c r="BG107" s="147"/>
      <c r="BH107" s="147"/>
    </row>
    <row r="108" spans="1:60" outlineLevel="1" x14ac:dyDescent="0.2">
      <c r="A108" s="173">
        <v>60</v>
      </c>
      <c r="B108" s="174" t="s">
        <v>286</v>
      </c>
      <c r="C108" s="181" t="s">
        <v>287</v>
      </c>
      <c r="D108" s="175" t="s">
        <v>191</v>
      </c>
      <c r="E108" s="176">
        <v>27.463830000000002</v>
      </c>
      <c r="F108" s="177"/>
      <c r="G108" s="178">
        <f t="shared" si="14"/>
        <v>0</v>
      </c>
      <c r="H108" s="157">
        <v>0</v>
      </c>
      <c r="I108" s="156">
        <f t="shared" si="15"/>
        <v>0</v>
      </c>
      <c r="J108" s="157">
        <v>318</v>
      </c>
      <c r="K108" s="156">
        <f t="shared" si="16"/>
        <v>8733.5</v>
      </c>
      <c r="L108" s="156">
        <v>21</v>
      </c>
      <c r="M108" s="156">
        <f t="shared" si="17"/>
        <v>0</v>
      </c>
      <c r="N108" s="156">
        <v>0</v>
      </c>
      <c r="O108" s="156">
        <f t="shared" si="18"/>
        <v>0</v>
      </c>
      <c r="P108" s="156">
        <v>0</v>
      </c>
      <c r="Q108" s="156">
        <f t="shared" si="19"/>
        <v>0</v>
      </c>
      <c r="R108" s="156"/>
      <c r="S108" s="156" t="s">
        <v>122</v>
      </c>
      <c r="T108" s="156" t="s">
        <v>122</v>
      </c>
      <c r="U108" s="156">
        <v>0.94199999999999995</v>
      </c>
      <c r="V108" s="156">
        <f t="shared" si="20"/>
        <v>25.87</v>
      </c>
      <c r="W108" s="156"/>
      <c r="X108" s="156" t="s">
        <v>123</v>
      </c>
      <c r="Y108" s="147"/>
      <c r="Z108" s="147"/>
      <c r="AA108" s="147"/>
      <c r="AB108" s="187"/>
      <c r="AC108" s="147"/>
      <c r="AD108" s="147"/>
      <c r="AE108" s="147"/>
      <c r="AF108" s="147"/>
      <c r="AG108" s="147" t="s">
        <v>192</v>
      </c>
      <c r="AH108" s="147"/>
      <c r="AI108" s="147"/>
      <c r="AJ108" s="147"/>
      <c r="AK108" s="147"/>
      <c r="AL108" s="147"/>
      <c r="AM108" s="147"/>
      <c r="AN108" s="147"/>
      <c r="AO108" s="147"/>
      <c r="AP108" s="18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  <c r="BH108" s="147"/>
    </row>
    <row r="109" spans="1:60" outlineLevel="1" x14ac:dyDescent="0.2">
      <c r="A109" s="173">
        <v>61</v>
      </c>
      <c r="B109" s="174" t="s">
        <v>288</v>
      </c>
      <c r="C109" s="181" t="s">
        <v>289</v>
      </c>
      <c r="D109" s="175" t="s">
        <v>191</v>
      </c>
      <c r="E109" s="176">
        <v>274.63834000000003</v>
      </c>
      <c r="F109" s="177"/>
      <c r="G109" s="178">
        <f t="shared" si="14"/>
        <v>0</v>
      </c>
      <c r="H109" s="157">
        <v>0</v>
      </c>
      <c r="I109" s="156">
        <f t="shared" si="15"/>
        <v>0</v>
      </c>
      <c r="J109" s="157">
        <v>35.4</v>
      </c>
      <c r="K109" s="156">
        <f t="shared" si="16"/>
        <v>9722.2000000000007</v>
      </c>
      <c r="L109" s="156">
        <v>21</v>
      </c>
      <c r="M109" s="156">
        <f t="shared" si="17"/>
        <v>0</v>
      </c>
      <c r="N109" s="156">
        <v>0</v>
      </c>
      <c r="O109" s="156">
        <f t="shared" si="18"/>
        <v>0</v>
      </c>
      <c r="P109" s="156">
        <v>0</v>
      </c>
      <c r="Q109" s="156">
        <f t="shared" si="19"/>
        <v>0</v>
      </c>
      <c r="R109" s="156"/>
      <c r="S109" s="156" t="s">
        <v>122</v>
      </c>
      <c r="T109" s="156" t="s">
        <v>122</v>
      </c>
      <c r="U109" s="156">
        <v>0.105</v>
      </c>
      <c r="V109" s="156">
        <f t="shared" si="20"/>
        <v>28.84</v>
      </c>
      <c r="W109" s="156"/>
      <c r="X109" s="156" t="s">
        <v>123</v>
      </c>
      <c r="Y109" s="147"/>
      <c r="Z109" s="147"/>
      <c r="AA109" s="147"/>
      <c r="AB109" s="187"/>
      <c r="AC109" s="147"/>
      <c r="AD109" s="147"/>
      <c r="AE109" s="147"/>
      <c r="AF109" s="147"/>
      <c r="AG109" s="147" t="s">
        <v>192</v>
      </c>
      <c r="AH109" s="147"/>
      <c r="AI109" s="147"/>
      <c r="AJ109" s="147"/>
      <c r="AK109" s="147"/>
      <c r="AL109" s="147"/>
      <c r="AM109" s="147"/>
      <c r="AN109" s="147"/>
      <c r="AO109" s="147"/>
      <c r="AP109" s="187"/>
      <c r="AQ109" s="147"/>
      <c r="AR109" s="147"/>
      <c r="AS109" s="147"/>
      <c r="AT109" s="147"/>
      <c r="AU109" s="147"/>
      <c r="AV109" s="147"/>
      <c r="AW109" s="147"/>
      <c r="AX109" s="147"/>
      <c r="AY109" s="147"/>
      <c r="AZ109" s="147"/>
      <c r="BA109" s="147"/>
      <c r="BB109" s="147"/>
      <c r="BC109" s="147"/>
      <c r="BD109" s="147"/>
      <c r="BE109" s="147"/>
      <c r="BF109" s="147"/>
      <c r="BG109" s="147"/>
      <c r="BH109" s="147"/>
    </row>
    <row r="110" spans="1:60" outlineLevel="1" x14ac:dyDescent="0.2">
      <c r="A110" s="173">
        <v>62</v>
      </c>
      <c r="B110" s="174" t="s">
        <v>290</v>
      </c>
      <c r="C110" s="181" t="s">
        <v>291</v>
      </c>
      <c r="D110" s="175" t="s">
        <v>191</v>
      </c>
      <c r="E110" s="176">
        <v>27.463830000000002</v>
      </c>
      <c r="F110" s="177"/>
      <c r="G110" s="178">
        <f t="shared" si="14"/>
        <v>0</v>
      </c>
      <c r="H110" s="157">
        <v>0</v>
      </c>
      <c r="I110" s="156">
        <f t="shared" si="15"/>
        <v>0</v>
      </c>
      <c r="J110" s="157">
        <v>10.199999999999999</v>
      </c>
      <c r="K110" s="156">
        <f t="shared" si="16"/>
        <v>280.13</v>
      </c>
      <c r="L110" s="156">
        <v>21</v>
      </c>
      <c r="M110" s="156">
        <f t="shared" si="17"/>
        <v>0</v>
      </c>
      <c r="N110" s="156">
        <v>0</v>
      </c>
      <c r="O110" s="156">
        <f t="shared" si="18"/>
        <v>0</v>
      </c>
      <c r="P110" s="156">
        <v>0</v>
      </c>
      <c r="Q110" s="156">
        <f t="shared" si="19"/>
        <v>0</v>
      </c>
      <c r="R110" s="156"/>
      <c r="S110" s="156" t="s">
        <v>122</v>
      </c>
      <c r="T110" s="156" t="s">
        <v>122</v>
      </c>
      <c r="U110" s="156">
        <v>6.0000000000000001E-3</v>
      </c>
      <c r="V110" s="156">
        <f t="shared" si="20"/>
        <v>0.16</v>
      </c>
      <c r="W110" s="156"/>
      <c r="X110" s="156" t="s">
        <v>123</v>
      </c>
      <c r="Y110" s="147"/>
      <c r="Z110" s="147"/>
      <c r="AA110" s="147"/>
      <c r="AB110" s="187"/>
      <c r="AC110" s="147"/>
      <c r="AD110" s="147"/>
      <c r="AE110" s="147"/>
      <c r="AF110" s="147"/>
      <c r="AG110" s="147" t="s">
        <v>192</v>
      </c>
      <c r="AH110" s="147"/>
      <c r="AI110" s="147"/>
      <c r="AJ110" s="147"/>
      <c r="AK110" s="147"/>
      <c r="AL110" s="147"/>
      <c r="AM110" s="147"/>
      <c r="AN110" s="147"/>
      <c r="AO110" s="147"/>
      <c r="AP110" s="187"/>
      <c r="AQ110" s="147"/>
      <c r="AR110" s="147"/>
      <c r="AS110" s="147"/>
      <c r="AT110" s="147"/>
      <c r="AU110" s="147"/>
      <c r="AV110" s="147"/>
      <c r="AW110" s="147"/>
      <c r="AX110" s="147"/>
      <c r="AY110" s="147"/>
      <c r="AZ110" s="147"/>
      <c r="BA110" s="147"/>
      <c r="BB110" s="147"/>
      <c r="BC110" s="147"/>
      <c r="BD110" s="147"/>
      <c r="BE110" s="147"/>
      <c r="BF110" s="147"/>
      <c r="BG110" s="147"/>
      <c r="BH110" s="147"/>
    </row>
    <row r="111" spans="1:60" x14ac:dyDescent="0.2">
      <c r="A111" s="161" t="s">
        <v>117</v>
      </c>
      <c r="B111" s="162" t="s">
        <v>90</v>
      </c>
      <c r="C111" s="180" t="s">
        <v>29</v>
      </c>
      <c r="D111" s="163"/>
      <c r="E111" s="164"/>
      <c r="F111" s="165"/>
      <c r="G111" s="166">
        <f>SUMIF(AG112:AG119,"&lt;&gt;NOR",G112:G119)</f>
        <v>0</v>
      </c>
      <c r="H111" s="160"/>
      <c r="I111" s="160">
        <f>SUM(I112:I119)</f>
        <v>0</v>
      </c>
      <c r="J111" s="160"/>
      <c r="K111" s="160">
        <f>SUM(K112:K119)</f>
        <v>0</v>
      </c>
      <c r="L111" s="160"/>
      <c r="M111" s="160">
        <f>SUM(M112:M119)</f>
        <v>0</v>
      </c>
      <c r="N111" s="160"/>
      <c r="O111" s="160">
        <f>SUM(O112:O119)</f>
        <v>0</v>
      </c>
      <c r="P111" s="160"/>
      <c r="Q111" s="160">
        <f>SUM(Q112:Q119)</f>
        <v>0</v>
      </c>
      <c r="R111" s="160"/>
      <c r="S111" s="160"/>
      <c r="T111" s="160"/>
      <c r="U111" s="160"/>
      <c r="V111" s="160">
        <f>SUM(V112:V119)</f>
        <v>0</v>
      </c>
      <c r="W111" s="160"/>
      <c r="X111" s="160"/>
      <c r="AB111" s="187"/>
      <c r="AG111" t="s">
        <v>118</v>
      </c>
    </row>
    <row r="112" spans="1:60" outlineLevel="1" x14ac:dyDescent="0.2">
      <c r="A112" s="173">
        <v>63</v>
      </c>
      <c r="B112" s="174" t="s">
        <v>292</v>
      </c>
      <c r="C112" s="181" t="s">
        <v>293</v>
      </c>
      <c r="D112" s="175" t="s">
        <v>294</v>
      </c>
      <c r="E112" s="176">
        <v>1</v>
      </c>
      <c r="F112" s="177"/>
      <c r="G112" s="178">
        <f t="shared" ref="G112:G119" si="21">ROUND(E112*F112,2)</f>
        <v>0</v>
      </c>
      <c r="H112" s="157">
        <v>0</v>
      </c>
      <c r="I112" s="156">
        <f t="shared" ref="I112:I119" si="22">ROUND(E112*H112,2)</f>
        <v>0</v>
      </c>
      <c r="J112" s="157">
        <v>0</v>
      </c>
      <c r="K112" s="156">
        <f t="shared" ref="K112:K119" si="23">ROUND(E112*J112,2)</f>
        <v>0</v>
      </c>
      <c r="L112" s="156">
        <v>21</v>
      </c>
      <c r="M112" s="156">
        <f t="shared" ref="M112:M119" si="24">G112*(1+L112/100)</f>
        <v>0</v>
      </c>
      <c r="N112" s="156">
        <v>0</v>
      </c>
      <c r="O112" s="156">
        <f t="shared" ref="O112:O119" si="25">ROUND(E112*N112,2)</f>
        <v>0</v>
      </c>
      <c r="P112" s="156">
        <v>0</v>
      </c>
      <c r="Q112" s="156">
        <f t="shared" ref="Q112:Q119" si="26">ROUND(E112*P112,2)</f>
        <v>0</v>
      </c>
      <c r="R112" s="156"/>
      <c r="S112" s="156" t="s">
        <v>122</v>
      </c>
      <c r="T112" s="156" t="s">
        <v>141</v>
      </c>
      <c r="U112" s="156">
        <v>0</v>
      </c>
      <c r="V112" s="156">
        <f t="shared" ref="V112:V119" si="27">ROUND(E112*U112,2)</f>
        <v>0</v>
      </c>
      <c r="W112" s="156"/>
      <c r="X112" s="156" t="s">
        <v>295</v>
      </c>
      <c r="Y112" s="147"/>
      <c r="Z112" s="147"/>
      <c r="AA112" s="147"/>
      <c r="AB112" s="187"/>
      <c r="AC112" s="147"/>
      <c r="AD112" s="147"/>
      <c r="AE112" s="147"/>
      <c r="AF112" s="147"/>
      <c r="AG112" s="147" t="s">
        <v>296</v>
      </c>
      <c r="AH112" s="147"/>
      <c r="AI112" s="147"/>
      <c r="AJ112" s="147"/>
      <c r="AK112" s="147"/>
      <c r="AL112" s="147"/>
      <c r="AM112" s="147"/>
      <c r="AN112" s="147"/>
      <c r="AO112" s="147"/>
      <c r="AP112" s="187"/>
      <c r="AQ112" s="147"/>
      <c r="AR112" s="147"/>
      <c r="AS112" s="147"/>
      <c r="AT112" s="147"/>
      <c r="AU112" s="147"/>
      <c r="AV112" s="147"/>
      <c r="AW112" s="147"/>
      <c r="AX112" s="147"/>
      <c r="AY112" s="147"/>
      <c r="AZ112" s="147"/>
      <c r="BA112" s="147"/>
      <c r="BB112" s="147"/>
      <c r="BC112" s="147"/>
      <c r="BD112" s="147"/>
      <c r="BE112" s="147"/>
      <c r="BF112" s="147"/>
      <c r="BG112" s="147"/>
      <c r="BH112" s="147"/>
    </row>
    <row r="113" spans="1:60" outlineLevel="1" x14ac:dyDescent="0.2">
      <c r="A113" s="173">
        <v>64</v>
      </c>
      <c r="B113" s="174" t="s">
        <v>297</v>
      </c>
      <c r="C113" s="181" t="s">
        <v>298</v>
      </c>
      <c r="D113" s="175" t="s">
        <v>294</v>
      </c>
      <c r="E113" s="176">
        <v>1</v>
      </c>
      <c r="F113" s="177"/>
      <c r="G113" s="178">
        <f t="shared" si="21"/>
        <v>0</v>
      </c>
      <c r="H113" s="157">
        <v>0</v>
      </c>
      <c r="I113" s="156">
        <f t="shared" si="22"/>
        <v>0</v>
      </c>
      <c r="J113" s="157">
        <v>0</v>
      </c>
      <c r="K113" s="156">
        <f t="shared" si="23"/>
        <v>0</v>
      </c>
      <c r="L113" s="156">
        <v>21</v>
      </c>
      <c r="M113" s="156">
        <f t="shared" si="24"/>
        <v>0</v>
      </c>
      <c r="N113" s="156">
        <v>0</v>
      </c>
      <c r="O113" s="156">
        <f t="shared" si="25"/>
        <v>0</v>
      </c>
      <c r="P113" s="156">
        <v>0</v>
      </c>
      <c r="Q113" s="156">
        <f t="shared" si="26"/>
        <v>0</v>
      </c>
      <c r="R113" s="156"/>
      <c r="S113" s="156" t="s">
        <v>140</v>
      </c>
      <c r="T113" s="156" t="s">
        <v>141</v>
      </c>
      <c r="U113" s="156">
        <v>0</v>
      </c>
      <c r="V113" s="156">
        <f t="shared" si="27"/>
        <v>0</v>
      </c>
      <c r="W113" s="156"/>
      <c r="X113" s="156" t="s">
        <v>295</v>
      </c>
      <c r="Y113" s="147"/>
      <c r="Z113" s="147"/>
      <c r="AA113" s="147"/>
      <c r="AB113" s="187"/>
      <c r="AC113" s="147"/>
      <c r="AD113" s="147"/>
      <c r="AE113" s="147"/>
      <c r="AF113" s="147"/>
      <c r="AG113" s="147" t="s">
        <v>296</v>
      </c>
      <c r="AH113" s="147"/>
      <c r="AI113" s="147"/>
      <c r="AJ113" s="147"/>
      <c r="AK113" s="147"/>
      <c r="AL113" s="147"/>
      <c r="AM113" s="147"/>
      <c r="AN113" s="147"/>
      <c r="AO113" s="147"/>
      <c r="AP113" s="187"/>
      <c r="AQ113" s="147"/>
      <c r="AR113" s="147"/>
      <c r="AS113" s="147"/>
      <c r="AT113" s="147"/>
      <c r="AU113" s="147"/>
      <c r="AV113" s="147"/>
      <c r="AW113" s="147"/>
      <c r="AX113" s="147"/>
      <c r="AY113" s="147"/>
      <c r="AZ113" s="147"/>
      <c r="BA113" s="147"/>
      <c r="BB113" s="147"/>
      <c r="BC113" s="147"/>
      <c r="BD113" s="147"/>
      <c r="BE113" s="147"/>
      <c r="BF113" s="147"/>
      <c r="BG113" s="147"/>
      <c r="BH113" s="147"/>
    </row>
    <row r="114" spans="1:60" outlineLevel="1" x14ac:dyDescent="0.2">
      <c r="A114" s="173">
        <v>65</v>
      </c>
      <c r="B114" s="174" t="s">
        <v>299</v>
      </c>
      <c r="C114" s="181" t="s">
        <v>300</v>
      </c>
      <c r="D114" s="175" t="s">
        <v>294</v>
      </c>
      <c r="E114" s="176">
        <v>1</v>
      </c>
      <c r="F114" s="177"/>
      <c r="G114" s="178">
        <f t="shared" si="21"/>
        <v>0</v>
      </c>
      <c r="H114" s="157">
        <v>0</v>
      </c>
      <c r="I114" s="156">
        <f t="shared" si="22"/>
        <v>0</v>
      </c>
      <c r="J114" s="157">
        <v>0</v>
      </c>
      <c r="K114" s="156">
        <f t="shared" si="23"/>
        <v>0</v>
      </c>
      <c r="L114" s="156">
        <v>21</v>
      </c>
      <c r="M114" s="156">
        <f t="shared" si="24"/>
        <v>0</v>
      </c>
      <c r="N114" s="156">
        <v>0</v>
      </c>
      <c r="O114" s="156">
        <f t="shared" si="25"/>
        <v>0</v>
      </c>
      <c r="P114" s="156">
        <v>0</v>
      </c>
      <c r="Q114" s="156">
        <f t="shared" si="26"/>
        <v>0</v>
      </c>
      <c r="R114" s="156"/>
      <c r="S114" s="156" t="s">
        <v>140</v>
      </c>
      <c r="T114" s="156" t="s">
        <v>141</v>
      </c>
      <c r="U114" s="156">
        <v>0</v>
      </c>
      <c r="V114" s="156">
        <f t="shared" si="27"/>
        <v>0</v>
      </c>
      <c r="W114" s="156"/>
      <c r="X114" s="156" t="s">
        <v>295</v>
      </c>
      <c r="Y114" s="147"/>
      <c r="Z114" s="147"/>
      <c r="AA114" s="147"/>
      <c r="AB114" s="187"/>
      <c r="AC114" s="147"/>
      <c r="AD114" s="147"/>
      <c r="AE114" s="147"/>
      <c r="AF114" s="147"/>
      <c r="AG114" s="147" t="s">
        <v>296</v>
      </c>
      <c r="AH114" s="147"/>
      <c r="AI114" s="147"/>
      <c r="AJ114" s="147"/>
      <c r="AK114" s="147"/>
      <c r="AL114" s="147"/>
      <c r="AM114" s="147"/>
      <c r="AN114" s="147"/>
      <c r="AO114" s="147"/>
      <c r="AP114" s="187"/>
      <c r="AQ114" s="147"/>
      <c r="AR114" s="147"/>
      <c r="AS114" s="147"/>
      <c r="AT114" s="147"/>
      <c r="AU114" s="147"/>
      <c r="AV114" s="147"/>
      <c r="AW114" s="147"/>
      <c r="AX114" s="147"/>
      <c r="AY114" s="147"/>
      <c r="AZ114" s="147"/>
      <c r="BA114" s="147"/>
      <c r="BB114" s="147"/>
      <c r="BC114" s="147"/>
      <c r="BD114" s="147"/>
      <c r="BE114" s="147"/>
      <c r="BF114" s="147"/>
      <c r="BG114" s="147"/>
      <c r="BH114" s="147"/>
    </row>
    <row r="115" spans="1:60" outlineLevel="1" x14ac:dyDescent="0.2">
      <c r="A115" s="173">
        <v>66</v>
      </c>
      <c r="B115" s="174" t="s">
        <v>301</v>
      </c>
      <c r="C115" s="181" t="s">
        <v>302</v>
      </c>
      <c r="D115" s="175" t="s">
        <v>294</v>
      </c>
      <c r="E115" s="176">
        <v>1</v>
      </c>
      <c r="F115" s="177"/>
      <c r="G115" s="178">
        <f t="shared" si="21"/>
        <v>0</v>
      </c>
      <c r="H115" s="157">
        <v>0</v>
      </c>
      <c r="I115" s="156">
        <f t="shared" si="22"/>
        <v>0</v>
      </c>
      <c r="J115" s="157">
        <v>0</v>
      </c>
      <c r="K115" s="156">
        <f t="shared" si="23"/>
        <v>0</v>
      </c>
      <c r="L115" s="156">
        <v>21</v>
      </c>
      <c r="M115" s="156">
        <f t="shared" si="24"/>
        <v>0</v>
      </c>
      <c r="N115" s="156">
        <v>0</v>
      </c>
      <c r="O115" s="156">
        <f t="shared" si="25"/>
        <v>0</v>
      </c>
      <c r="P115" s="156">
        <v>0</v>
      </c>
      <c r="Q115" s="156">
        <f t="shared" si="26"/>
        <v>0</v>
      </c>
      <c r="R115" s="156"/>
      <c r="S115" s="156" t="s">
        <v>140</v>
      </c>
      <c r="T115" s="156" t="s">
        <v>141</v>
      </c>
      <c r="U115" s="156">
        <v>0</v>
      </c>
      <c r="V115" s="156">
        <f t="shared" si="27"/>
        <v>0</v>
      </c>
      <c r="W115" s="156"/>
      <c r="X115" s="156" t="s">
        <v>295</v>
      </c>
      <c r="Y115" s="147"/>
      <c r="Z115" s="147"/>
      <c r="AA115" s="147"/>
      <c r="AB115" s="187"/>
      <c r="AC115" s="147"/>
      <c r="AD115" s="147"/>
      <c r="AE115" s="147"/>
      <c r="AF115" s="147"/>
      <c r="AG115" s="147" t="s">
        <v>296</v>
      </c>
      <c r="AH115" s="147"/>
      <c r="AI115" s="147"/>
      <c r="AJ115" s="147"/>
      <c r="AK115" s="147"/>
      <c r="AL115" s="147"/>
      <c r="AM115" s="147"/>
      <c r="AN115" s="147"/>
      <c r="AO115" s="147"/>
      <c r="AP115" s="187"/>
      <c r="AQ115" s="147"/>
      <c r="AR115" s="147"/>
      <c r="AS115" s="147"/>
      <c r="AT115" s="147"/>
      <c r="AU115" s="147"/>
      <c r="AV115" s="147"/>
      <c r="AW115" s="147"/>
      <c r="AX115" s="147"/>
      <c r="AY115" s="147"/>
      <c r="AZ115" s="147"/>
      <c r="BA115" s="147"/>
      <c r="BB115" s="147"/>
      <c r="BC115" s="147"/>
      <c r="BD115" s="147"/>
      <c r="BE115" s="147"/>
      <c r="BF115" s="147"/>
      <c r="BG115" s="147"/>
      <c r="BH115" s="147"/>
    </row>
    <row r="116" spans="1:60" outlineLevel="1" x14ac:dyDescent="0.2">
      <c r="A116" s="173">
        <v>67</v>
      </c>
      <c r="B116" s="174" t="s">
        <v>303</v>
      </c>
      <c r="C116" s="181" t="s">
        <v>304</v>
      </c>
      <c r="D116" s="175" t="s">
        <v>294</v>
      </c>
      <c r="E116" s="176">
        <v>1</v>
      </c>
      <c r="F116" s="177"/>
      <c r="G116" s="178">
        <f t="shared" si="21"/>
        <v>0</v>
      </c>
      <c r="H116" s="157">
        <v>0</v>
      </c>
      <c r="I116" s="156">
        <f t="shared" si="22"/>
        <v>0</v>
      </c>
      <c r="J116" s="157">
        <v>0</v>
      </c>
      <c r="K116" s="156">
        <f t="shared" si="23"/>
        <v>0</v>
      </c>
      <c r="L116" s="156">
        <v>21</v>
      </c>
      <c r="M116" s="156">
        <f t="shared" si="24"/>
        <v>0</v>
      </c>
      <c r="N116" s="156">
        <v>0</v>
      </c>
      <c r="O116" s="156">
        <f t="shared" si="25"/>
        <v>0</v>
      </c>
      <c r="P116" s="156">
        <v>0</v>
      </c>
      <c r="Q116" s="156">
        <f t="shared" si="26"/>
        <v>0</v>
      </c>
      <c r="R116" s="156"/>
      <c r="S116" s="156" t="s">
        <v>140</v>
      </c>
      <c r="T116" s="156" t="s">
        <v>141</v>
      </c>
      <c r="U116" s="156">
        <v>0</v>
      </c>
      <c r="V116" s="156">
        <f t="shared" si="27"/>
        <v>0</v>
      </c>
      <c r="W116" s="156"/>
      <c r="X116" s="156" t="s">
        <v>295</v>
      </c>
      <c r="Y116" s="147"/>
      <c r="Z116" s="147"/>
      <c r="AA116" s="147"/>
      <c r="AB116" s="187"/>
      <c r="AC116" s="147"/>
      <c r="AD116" s="147"/>
      <c r="AE116" s="147"/>
      <c r="AF116" s="147"/>
      <c r="AG116" s="147" t="s">
        <v>296</v>
      </c>
      <c r="AH116" s="147"/>
      <c r="AI116" s="147"/>
      <c r="AJ116" s="147"/>
      <c r="AK116" s="147"/>
      <c r="AL116" s="147"/>
      <c r="AM116" s="147"/>
      <c r="AN116" s="147"/>
      <c r="AO116" s="147"/>
      <c r="AP116" s="187"/>
      <c r="AQ116" s="147"/>
      <c r="AR116" s="147"/>
      <c r="AS116" s="147"/>
      <c r="AT116" s="147"/>
      <c r="AU116" s="147"/>
      <c r="AV116" s="147"/>
      <c r="AW116" s="147"/>
      <c r="AX116" s="147"/>
      <c r="AY116" s="147"/>
      <c r="AZ116" s="147"/>
      <c r="BA116" s="147"/>
      <c r="BB116" s="147"/>
      <c r="BC116" s="147"/>
      <c r="BD116" s="147"/>
      <c r="BE116" s="147"/>
      <c r="BF116" s="147"/>
      <c r="BG116" s="147"/>
      <c r="BH116" s="147"/>
    </row>
    <row r="117" spans="1:60" outlineLevel="1" x14ac:dyDescent="0.2">
      <c r="A117" s="173">
        <v>68</v>
      </c>
      <c r="B117" s="174" t="s">
        <v>305</v>
      </c>
      <c r="C117" s="181" t="s">
        <v>306</v>
      </c>
      <c r="D117" s="175" t="s">
        <v>294</v>
      </c>
      <c r="E117" s="176">
        <v>1</v>
      </c>
      <c r="F117" s="177"/>
      <c r="G117" s="178">
        <f t="shared" si="21"/>
        <v>0</v>
      </c>
      <c r="H117" s="157">
        <v>0</v>
      </c>
      <c r="I117" s="156">
        <f t="shared" si="22"/>
        <v>0</v>
      </c>
      <c r="J117" s="157">
        <v>0</v>
      </c>
      <c r="K117" s="156">
        <f t="shared" si="23"/>
        <v>0</v>
      </c>
      <c r="L117" s="156">
        <v>21</v>
      </c>
      <c r="M117" s="156">
        <f t="shared" si="24"/>
        <v>0</v>
      </c>
      <c r="N117" s="156">
        <v>0</v>
      </c>
      <c r="O117" s="156">
        <f t="shared" si="25"/>
        <v>0</v>
      </c>
      <c r="P117" s="156">
        <v>0</v>
      </c>
      <c r="Q117" s="156">
        <f t="shared" si="26"/>
        <v>0</v>
      </c>
      <c r="R117" s="156"/>
      <c r="S117" s="156" t="s">
        <v>140</v>
      </c>
      <c r="T117" s="156" t="s">
        <v>141</v>
      </c>
      <c r="U117" s="156">
        <v>0</v>
      </c>
      <c r="V117" s="156">
        <f t="shared" si="27"/>
        <v>0</v>
      </c>
      <c r="W117" s="156"/>
      <c r="X117" s="156" t="s">
        <v>295</v>
      </c>
      <c r="Y117" s="147"/>
      <c r="Z117" s="147"/>
      <c r="AA117" s="147"/>
      <c r="AB117" s="187"/>
      <c r="AC117" s="147"/>
      <c r="AD117" s="147"/>
      <c r="AE117" s="147"/>
      <c r="AF117" s="147"/>
      <c r="AG117" s="147" t="s">
        <v>296</v>
      </c>
      <c r="AH117" s="147"/>
      <c r="AI117" s="147"/>
      <c r="AJ117" s="147"/>
      <c r="AK117" s="147"/>
      <c r="AL117" s="147"/>
      <c r="AM117" s="147"/>
      <c r="AN117" s="147"/>
      <c r="AO117" s="147"/>
      <c r="AP117" s="187"/>
      <c r="AQ117" s="147"/>
      <c r="AR117" s="147"/>
      <c r="AS117" s="147"/>
      <c r="AT117" s="147"/>
      <c r="AU117" s="147"/>
      <c r="AV117" s="147"/>
      <c r="AW117" s="147"/>
      <c r="AX117" s="147"/>
      <c r="AY117" s="147"/>
      <c r="AZ117" s="147"/>
      <c r="BA117" s="147"/>
      <c r="BB117" s="147"/>
      <c r="BC117" s="147"/>
      <c r="BD117" s="147"/>
      <c r="BE117" s="147"/>
      <c r="BF117" s="147"/>
      <c r="BG117" s="147"/>
      <c r="BH117" s="147"/>
    </row>
    <row r="118" spans="1:60" outlineLevel="1" x14ac:dyDescent="0.2">
      <c r="A118" s="173">
        <v>69</v>
      </c>
      <c r="B118" s="174" t="s">
        <v>307</v>
      </c>
      <c r="C118" s="181" t="s">
        <v>308</v>
      </c>
      <c r="D118" s="175" t="s">
        <v>294</v>
      </c>
      <c r="E118" s="176">
        <v>1</v>
      </c>
      <c r="F118" s="177"/>
      <c r="G118" s="178">
        <f t="shared" si="21"/>
        <v>0</v>
      </c>
      <c r="H118" s="157">
        <v>0</v>
      </c>
      <c r="I118" s="156">
        <f t="shared" si="22"/>
        <v>0</v>
      </c>
      <c r="J118" s="157">
        <v>0</v>
      </c>
      <c r="K118" s="156">
        <f t="shared" si="23"/>
        <v>0</v>
      </c>
      <c r="L118" s="156">
        <v>21</v>
      </c>
      <c r="M118" s="156">
        <f t="shared" si="24"/>
        <v>0</v>
      </c>
      <c r="N118" s="156">
        <v>0</v>
      </c>
      <c r="O118" s="156">
        <f t="shared" si="25"/>
        <v>0</v>
      </c>
      <c r="P118" s="156">
        <v>0</v>
      </c>
      <c r="Q118" s="156">
        <f t="shared" si="26"/>
        <v>0</v>
      </c>
      <c r="R118" s="156"/>
      <c r="S118" s="156" t="s">
        <v>140</v>
      </c>
      <c r="T118" s="156" t="s">
        <v>141</v>
      </c>
      <c r="U118" s="156">
        <v>0</v>
      </c>
      <c r="V118" s="156">
        <f t="shared" si="27"/>
        <v>0</v>
      </c>
      <c r="W118" s="156"/>
      <c r="X118" s="156" t="s">
        <v>295</v>
      </c>
      <c r="Y118" s="147"/>
      <c r="Z118" s="147"/>
      <c r="AA118" s="147"/>
      <c r="AB118" s="187"/>
      <c r="AC118" s="147"/>
      <c r="AD118" s="147"/>
      <c r="AE118" s="147"/>
      <c r="AF118" s="147"/>
      <c r="AG118" s="147" t="s">
        <v>296</v>
      </c>
      <c r="AH118" s="147"/>
      <c r="AI118" s="147"/>
      <c r="AJ118" s="147"/>
      <c r="AK118" s="147"/>
      <c r="AL118" s="147"/>
      <c r="AM118" s="147"/>
      <c r="AN118" s="147"/>
      <c r="AO118" s="147"/>
      <c r="AP118" s="187"/>
      <c r="AQ118" s="147"/>
      <c r="AR118" s="147"/>
      <c r="AS118" s="147"/>
      <c r="AT118" s="147"/>
      <c r="AU118" s="147"/>
      <c r="AV118" s="147"/>
      <c r="AW118" s="147"/>
      <c r="AX118" s="147"/>
      <c r="AY118" s="147"/>
      <c r="AZ118" s="147"/>
      <c r="BA118" s="147"/>
      <c r="BB118" s="147"/>
      <c r="BC118" s="147"/>
      <c r="BD118" s="147"/>
      <c r="BE118" s="147"/>
      <c r="BF118" s="147"/>
      <c r="BG118" s="147"/>
      <c r="BH118" s="147"/>
    </row>
    <row r="119" spans="1:60" outlineLevel="1" x14ac:dyDescent="0.2">
      <c r="A119" s="167">
        <v>70</v>
      </c>
      <c r="B119" s="168" t="s">
        <v>309</v>
      </c>
      <c r="C119" s="182" t="s">
        <v>310</v>
      </c>
      <c r="D119" s="169" t="s">
        <v>294</v>
      </c>
      <c r="E119" s="170">
        <v>1</v>
      </c>
      <c r="F119" s="171"/>
      <c r="G119" s="172">
        <f t="shared" si="21"/>
        <v>0</v>
      </c>
      <c r="H119" s="157">
        <v>0</v>
      </c>
      <c r="I119" s="156">
        <f t="shared" si="22"/>
        <v>0</v>
      </c>
      <c r="J119" s="157">
        <v>0</v>
      </c>
      <c r="K119" s="156">
        <f t="shared" si="23"/>
        <v>0</v>
      </c>
      <c r="L119" s="156">
        <v>21</v>
      </c>
      <c r="M119" s="156">
        <f t="shared" si="24"/>
        <v>0</v>
      </c>
      <c r="N119" s="156">
        <v>0</v>
      </c>
      <c r="O119" s="156">
        <f t="shared" si="25"/>
        <v>0</v>
      </c>
      <c r="P119" s="156">
        <v>0</v>
      </c>
      <c r="Q119" s="156">
        <f t="shared" si="26"/>
        <v>0</v>
      </c>
      <c r="R119" s="156"/>
      <c r="S119" s="156" t="s">
        <v>140</v>
      </c>
      <c r="T119" s="156" t="s">
        <v>141</v>
      </c>
      <c r="U119" s="156">
        <v>0</v>
      </c>
      <c r="V119" s="156">
        <f t="shared" si="27"/>
        <v>0</v>
      </c>
      <c r="W119" s="156"/>
      <c r="X119" s="156" t="s">
        <v>295</v>
      </c>
      <c r="Y119" s="147"/>
      <c r="Z119" s="147"/>
      <c r="AA119" s="147"/>
      <c r="AB119" s="187"/>
      <c r="AC119" s="147"/>
      <c r="AD119" s="147"/>
      <c r="AE119" s="147"/>
      <c r="AF119" s="147"/>
      <c r="AG119" s="147" t="s">
        <v>296</v>
      </c>
      <c r="AH119" s="147"/>
      <c r="AI119" s="147"/>
      <c r="AJ119" s="147"/>
      <c r="AK119" s="147"/>
      <c r="AL119" s="147"/>
      <c r="AM119" s="147"/>
      <c r="AN119" s="147"/>
      <c r="AO119" s="147"/>
      <c r="AP119" s="187"/>
      <c r="AQ119" s="147"/>
      <c r="AR119" s="147"/>
      <c r="AS119" s="147"/>
      <c r="AT119" s="147"/>
      <c r="AU119" s="147"/>
      <c r="AV119" s="147"/>
      <c r="AW119" s="147"/>
      <c r="AX119" s="147"/>
      <c r="AY119" s="147"/>
      <c r="AZ119" s="147"/>
      <c r="BA119" s="147"/>
      <c r="BB119" s="147"/>
      <c r="BC119" s="147"/>
      <c r="BD119" s="147"/>
      <c r="BE119" s="147"/>
      <c r="BF119" s="147"/>
      <c r="BG119" s="147"/>
      <c r="BH119" s="147"/>
    </row>
    <row r="120" spans="1:60" x14ac:dyDescent="0.2">
      <c r="A120" s="3"/>
      <c r="B120" s="4"/>
      <c r="C120" s="184"/>
      <c r="D120" s="6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AE120">
        <v>15</v>
      </c>
      <c r="AF120">
        <v>21</v>
      </c>
      <c r="AG120" t="s">
        <v>104</v>
      </c>
    </row>
    <row r="121" spans="1:60" x14ac:dyDescent="0.2">
      <c r="A121" s="150"/>
      <c r="B121" s="151" t="s">
        <v>31</v>
      </c>
      <c r="C121" s="185"/>
      <c r="D121" s="152"/>
      <c r="E121" s="153"/>
      <c r="F121" s="153"/>
      <c r="G121" s="179">
        <f>G8+G19+G25+G55+G57+G68+G85+G93+G104+G111</f>
        <v>0</v>
      </c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AE121">
        <f>SUMIF(L7:L119,AE120,G7:G119)</f>
        <v>0</v>
      </c>
      <c r="AF121">
        <f>SUMIF(L7:L119,AF120,G7:G119)</f>
        <v>0</v>
      </c>
      <c r="AG121" t="s">
        <v>311</v>
      </c>
    </row>
    <row r="122" spans="1:60" x14ac:dyDescent="0.2">
      <c r="A122" s="3"/>
      <c r="B122" s="4"/>
      <c r="C122" s="184"/>
      <c r="D122" s="6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60" x14ac:dyDescent="0.2">
      <c r="A123" s="3"/>
      <c r="B123" s="4"/>
      <c r="C123" s="184"/>
      <c r="D123" s="6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60" x14ac:dyDescent="0.2">
      <c r="A124" s="351" t="s">
        <v>312</v>
      </c>
      <c r="B124" s="351"/>
      <c r="C124" s="352"/>
      <c r="D124" s="6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60" x14ac:dyDescent="0.2">
      <c r="A125" s="332"/>
      <c r="B125" s="333"/>
      <c r="C125" s="334"/>
      <c r="D125" s="333"/>
      <c r="E125" s="333"/>
      <c r="F125" s="333"/>
      <c r="G125" s="335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AG125" t="s">
        <v>313</v>
      </c>
    </row>
    <row r="126" spans="1:60" x14ac:dyDescent="0.2">
      <c r="A126" s="336"/>
      <c r="B126" s="337"/>
      <c r="C126" s="338"/>
      <c r="D126" s="337"/>
      <c r="E126" s="337"/>
      <c r="F126" s="337"/>
      <c r="G126" s="339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60" x14ac:dyDescent="0.2">
      <c r="A127" s="336"/>
      <c r="B127" s="337"/>
      <c r="C127" s="338"/>
      <c r="D127" s="337"/>
      <c r="E127" s="337"/>
      <c r="F127" s="337"/>
      <c r="G127" s="339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60" x14ac:dyDescent="0.2">
      <c r="A128" s="336"/>
      <c r="B128" s="337"/>
      <c r="C128" s="338"/>
      <c r="D128" s="337"/>
      <c r="E128" s="337"/>
      <c r="F128" s="337"/>
      <c r="G128" s="339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33" x14ac:dyDescent="0.2">
      <c r="A129" s="340"/>
      <c r="B129" s="341"/>
      <c r="C129" s="342"/>
      <c r="D129" s="341"/>
      <c r="E129" s="341"/>
      <c r="F129" s="341"/>
      <c r="G129" s="34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33" x14ac:dyDescent="0.2">
      <c r="A130" s="3"/>
      <c r="B130" s="4"/>
      <c r="C130" s="184"/>
      <c r="D130" s="6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33" x14ac:dyDescent="0.2">
      <c r="C131" s="186"/>
      <c r="D131" s="10"/>
      <c r="AG131" t="s">
        <v>314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protectedRanges>
    <protectedRange sqref="F116 F9:F10 F12 F15:F18 F20:F24 F26:F27 F30 F32:F33 F36 F38:F39 F42 F45 F48:F54 F56 F58:F67 F69 F72 F71 F74 F77 F80 F83 F84 F86 F88:F91 F94 F96 F100 F105:F110 F112:F119" name="Oblast2"/>
    <protectedRange sqref="A125" name="Oblast1"/>
  </protectedRanges>
  <mergeCells count="6">
    <mergeCell ref="A125:G129"/>
    <mergeCell ref="A1:G1"/>
    <mergeCell ref="C2:G2"/>
    <mergeCell ref="C3:G3"/>
    <mergeCell ref="C4:G4"/>
    <mergeCell ref="A124:C12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14" sqref="A14:XFD1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44" t="s">
        <v>7</v>
      </c>
      <c r="B1" s="344"/>
      <c r="C1" s="344"/>
      <c r="D1" s="344"/>
      <c r="E1" s="344"/>
      <c r="F1" s="344"/>
      <c r="G1" s="344"/>
      <c r="AG1" t="s">
        <v>92</v>
      </c>
    </row>
    <row r="2" spans="1:60" ht="24.95" customHeight="1" x14ac:dyDescent="0.2">
      <c r="A2" s="139" t="s">
        <v>8</v>
      </c>
      <c r="B2" s="49" t="s">
        <v>43</v>
      </c>
      <c r="C2" s="345" t="s">
        <v>44</v>
      </c>
      <c r="D2" s="346"/>
      <c r="E2" s="346"/>
      <c r="F2" s="346"/>
      <c r="G2" s="347"/>
      <c r="AG2" t="s">
        <v>93</v>
      </c>
    </row>
    <row r="3" spans="1:60" ht="24.95" customHeight="1" x14ac:dyDescent="0.2">
      <c r="A3" s="139" t="s">
        <v>9</v>
      </c>
      <c r="B3" s="49" t="s">
        <v>46</v>
      </c>
      <c r="C3" s="345" t="s">
        <v>47</v>
      </c>
      <c r="D3" s="346"/>
      <c r="E3" s="346"/>
      <c r="F3" s="346"/>
      <c r="G3" s="347"/>
      <c r="AC3" s="121" t="s">
        <v>93</v>
      </c>
      <c r="AG3" t="s">
        <v>94</v>
      </c>
    </row>
    <row r="4" spans="1:60" ht="24.95" customHeight="1" x14ac:dyDescent="0.2">
      <c r="A4" s="140" t="s">
        <v>10</v>
      </c>
      <c r="B4" s="141" t="s">
        <v>50</v>
      </c>
      <c r="C4" s="348" t="s">
        <v>51</v>
      </c>
      <c r="D4" s="349"/>
      <c r="E4" s="349"/>
      <c r="F4" s="349"/>
      <c r="G4" s="350"/>
      <c r="AG4" t="s">
        <v>95</v>
      </c>
    </row>
    <row r="5" spans="1:60" x14ac:dyDescent="0.2">
      <c r="D5" s="10"/>
    </row>
    <row r="6" spans="1:60" ht="38.25" x14ac:dyDescent="0.2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117</v>
      </c>
      <c r="B8" s="162" t="s">
        <v>73</v>
      </c>
      <c r="C8" s="180" t="s">
        <v>74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0</v>
      </c>
      <c r="W8" s="160"/>
      <c r="X8" s="160"/>
      <c r="AG8" t="s">
        <v>118</v>
      </c>
    </row>
    <row r="9" spans="1:60" outlineLevel="1" x14ac:dyDescent="0.2">
      <c r="A9" s="167">
        <v>1</v>
      </c>
      <c r="B9" s="168" t="s">
        <v>315</v>
      </c>
      <c r="C9" s="182" t="s">
        <v>316</v>
      </c>
      <c r="D9" s="169" t="s">
        <v>317</v>
      </c>
      <c r="E9" s="170">
        <v>1</v>
      </c>
      <c r="F9" s="171"/>
      <c r="G9" s="172">
        <f>ROUND(E9*F9,2)</f>
        <v>0</v>
      </c>
      <c r="H9" s="157">
        <v>0</v>
      </c>
      <c r="I9" s="156">
        <f>ROUND(E9*H9,2)</f>
        <v>0</v>
      </c>
      <c r="J9" s="157">
        <v>0</v>
      </c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140</v>
      </c>
      <c r="T9" s="156" t="s">
        <v>141</v>
      </c>
      <c r="U9" s="156">
        <v>0</v>
      </c>
      <c r="V9" s="156">
        <f>ROUND(E9*U9,2)</f>
        <v>0</v>
      </c>
      <c r="W9" s="156"/>
      <c r="X9" s="156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3"/>
      <c r="B10" s="4"/>
      <c r="C10" s="18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104</v>
      </c>
    </row>
    <row r="11" spans="1:60" x14ac:dyDescent="0.2">
      <c r="A11" s="150"/>
      <c r="B11" s="151" t="s">
        <v>31</v>
      </c>
      <c r="C11" s="185"/>
      <c r="D11" s="152"/>
      <c r="E11" s="153"/>
      <c r="F11" s="153"/>
      <c r="G11" s="17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311</v>
      </c>
    </row>
    <row r="12" spans="1:60" x14ac:dyDescent="0.2">
      <c r="A12" s="3"/>
      <c r="B12" s="4"/>
      <c r="C12" s="18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ht="15.75" customHeight="1" x14ac:dyDescent="0.2">
      <c r="A14" s="351" t="s">
        <v>312</v>
      </c>
      <c r="B14" s="351"/>
      <c r="C14" s="35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32"/>
      <c r="B15" s="333"/>
      <c r="C15" s="334"/>
      <c r="D15" s="333"/>
      <c r="E15" s="333"/>
      <c r="F15" s="333"/>
      <c r="G15" s="3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313</v>
      </c>
    </row>
    <row r="16" spans="1:60" x14ac:dyDescent="0.2">
      <c r="A16" s="336"/>
      <c r="B16" s="337"/>
      <c r="C16" s="338"/>
      <c r="D16" s="337"/>
      <c r="E16" s="337"/>
      <c r="F16" s="337"/>
      <c r="G16" s="3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36"/>
      <c r="B17" s="337"/>
      <c r="C17" s="338"/>
      <c r="D17" s="337"/>
      <c r="E17" s="337"/>
      <c r="F17" s="337"/>
      <c r="G17" s="33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36"/>
      <c r="B18" s="337"/>
      <c r="C18" s="338"/>
      <c r="D18" s="337"/>
      <c r="E18" s="337"/>
      <c r="F18" s="337"/>
      <c r="G18" s="33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40"/>
      <c r="B19" s="341"/>
      <c r="C19" s="342"/>
      <c r="D19" s="341"/>
      <c r="E19" s="341"/>
      <c r="F19" s="341"/>
      <c r="G19" s="34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6"/>
      <c r="D21" s="10"/>
      <c r="AG21" t="s">
        <v>314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protectedRanges>
    <protectedRange sqref="F9" name="Oblast2"/>
    <protectedRange sqref="A15" name="Oblast1"/>
  </protectedRanges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CZ4982"/>
  <sheetViews>
    <sheetView tabSelected="1" zoomScale="130" zoomScaleNormal="130" workbookViewId="0">
      <pane ySplit="7" topLeftCell="A8" activePane="bottomLeft" state="frozen"/>
      <selection pane="bottomLeft" activeCell="F113" sqref="F113"/>
    </sheetView>
  </sheetViews>
  <sheetFormatPr defaultRowHeight="12.75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104" ht="15.75" customHeight="1" x14ac:dyDescent="0.25">
      <c r="A1" s="344" t="s">
        <v>7</v>
      </c>
      <c r="B1" s="344"/>
      <c r="C1" s="344"/>
      <c r="D1" s="344"/>
      <c r="E1" s="344"/>
      <c r="F1" s="344"/>
      <c r="G1" s="344"/>
      <c r="AG1" t="s">
        <v>92</v>
      </c>
    </row>
    <row r="2" spans="1:104" ht="24.95" customHeight="1" x14ac:dyDescent="0.2">
      <c r="A2" s="139" t="s">
        <v>8</v>
      </c>
      <c r="B2" s="49" t="s">
        <v>43</v>
      </c>
      <c r="C2" s="345" t="s">
        <v>44</v>
      </c>
      <c r="D2" s="346"/>
      <c r="E2" s="346"/>
      <c r="F2" s="346"/>
      <c r="G2" s="347"/>
      <c r="AG2" t="s">
        <v>93</v>
      </c>
    </row>
    <row r="3" spans="1:104" ht="24.95" customHeight="1" x14ac:dyDescent="0.2">
      <c r="A3" s="139" t="s">
        <v>9</v>
      </c>
      <c r="B3" s="49" t="s">
        <v>46</v>
      </c>
      <c r="C3" s="345" t="s">
        <v>47</v>
      </c>
      <c r="D3" s="346"/>
      <c r="E3" s="346"/>
      <c r="F3" s="346"/>
      <c r="G3" s="347"/>
      <c r="AC3" s="121" t="s">
        <v>93</v>
      </c>
      <c r="AG3" t="s">
        <v>94</v>
      </c>
    </row>
    <row r="4" spans="1:104" ht="24.95" customHeight="1" x14ac:dyDescent="0.2">
      <c r="A4" s="140" t="s">
        <v>10</v>
      </c>
      <c r="B4" s="141" t="s">
        <v>52</v>
      </c>
      <c r="C4" s="348" t="s">
        <v>53</v>
      </c>
      <c r="D4" s="349"/>
      <c r="E4" s="349"/>
      <c r="F4" s="349"/>
      <c r="G4" s="350"/>
      <c r="AG4" t="s">
        <v>95</v>
      </c>
    </row>
    <row r="5" spans="1:104" x14ac:dyDescent="0.2">
      <c r="D5" s="10"/>
    </row>
    <row r="6" spans="1:104" ht="38.25" x14ac:dyDescent="0.2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104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104" s="193" customFormat="1" x14ac:dyDescent="0.2">
      <c r="A8" s="189" t="s">
        <v>96</v>
      </c>
      <c r="B8" s="190" t="s">
        <v>97</v>
      </c>
      <c r="C8" s="190" t="s">
        <v>98</v>
      </c>
      <c r="D8" s="190" t="s">
        <v>99</v>
      </c>
      <c r="E8" s="190" t="s">
        <v>327</v>
      </c>
      <c r="F8" s="191" t="s">
        <v>328</v>
      </c>
      <c r="G8" s="192" t="s">
        <v>329</v>
      </c>
    </row>
    <row r="9" spans="1:104" s="193" customFormat="1" x14ac:dyDescent="0.2">
      <c r="A9" s="194" t="s">
        <v>117</v>
      </c>
      <c r="B9" s="195" t="s">
        <v>83</v>
      </c>
      <c r="C9" s="196" t="s">
        <v>84</v>
      </c>
      <c r="D9" s="197"/>
      <c r="E9" s="198"/>
      <c r="F9" s="199"/>
      <c r="G9" s="200"/>
      <c r="O9" s="201">
        <v>1</v>
      </c>
    </row>
    <row r="10" spans="1:104" s="193" customFormat="1" ht="22.5" x14ac:dyDescent="0.2">
      <c r="A10" s="202"/>
      <c r="B10" s="203"/>
      <c r="C10" s="204" t="s">
        <v>330</v>
      </c>
      <c r="D10" s="205"/>
      <c r="E10" s="206"/>
      <c r="F10" s="207"/>
      <c r="G10" s="208"/>
      <c r="O10" s="201">
        <v>2</v>
      </c>
      <c r="AC10" s="193">
        <v>1</v>
      </c>
      <c r="AZ10" s="193">
        <v>4</v>
      </c>
      <c r="BA10" s="193">
        <f>IF(AZ10=1,G10,0)</f>
        <v>0</v>
      </c>
      <c r="BB10" s="193">
        <f>IF(AZ10=2,G10,0)</f>
        <v>0</v>
      </c>
      <c r="BC10" s="193">
        <f>IF(AZ10=3,G10,0)</f>
        <v>0</v>
      </c>
      <c r="BD10" s="193">
        <f>IF(AZ10=4,G10,0)</f>
        <v>0</v>
      </c>
      <c r="BE10" s="193">
        <f>IF(AZ10=5,G10,0)</f>
        <v>0</v>
      </c>
      <c r="CA10" s="201">
        <v>12</v>
      </c>
      <c r="CB10" s="201">
        <v>0</v>
      </c>
      <c r="CZ10" s="193">
        <v>0</v>
      </c>
    </row>
    <row r="11" spans="1:104" s="193" customFormat="1" ht="22.5" x14ac:dyDescent="0.2">
      <c r="A11" s="202">
        <v>1</v>
      </c>
      <c r="B11" s="203" t="s">
        <v>415</v>
      </c>
      <c r="C11" s="209" t="s">
        <v>331</v>
      </c>
      <c r="D11" s="205" t="s">
        <v>139</v>
      </c>
      <c r="E11" s="206">
        <v>9</v>
      </c>
      <c r="F11" s="353"/>
      <c r="G11" s="208">
        <f t="shared" ref="G11:G21" si="0">E11*F11</f>
        <v>0</v>
      </c>
      <c r="O11" s="201"/>
      <c r="CA11" s="201"/>
      <c r="CB11" s="201"/>
    </row>
    <row r="12" spans="1:104" s="193" customFormat="1" ht="45" x14ac:dyDescent="0.2">
      <c r="A12" s="202">
        <v>2</v>
      </c>
      <c r="B12" s="203" t="s">
        <v>416</v>
      </c>
      <c r="C12" s="209" t="s">
        <v>332</v>
      </c>
      <c r="D12" s="205" t="s">
        <v>139</v>
      </c>
      <c r="E12" s="206">
        <v>1</v>
      </c>
      <c r="F12" s="353"/>
      <c r="G12" s="208">
        <f t="shared" si="0"/>
        <v>0</v>
      </c>
      <c r="O12" s="201"/>
      <c r="CA12" s="201"/>
      <c r="CB12" s="201"/>
    </row>
    <row r="13" spans="1:104" s="193" customFormat="1" ht="45" x14ac:dyDescent="0.2">
      <c r="A13" s="202">
        <v>3</v>
      </c>
      <c r="B13" s="203" t="s">
        <v>417</v>
      </c>
      <c r="C13" s="209" t="s">
        <v>333</v>
      </c>
      <c r="D13" s="205" t="s">
        <v>139</v>
      </c>
      <c r="E13" s="206">
        <v>1</v>
      </c>
      <c r="F13" s="353"/>
      <c r="G13" s="208">
        <f t="shared" si="0"/>
        <v>0</v>
      </c>
      <c r="O13" s="201"/>
      <c r="CA13" s="201"/>
      <c r="CB13" s="201"/>
    </row>
    <row r="14" spans="1:104" s="193" customFormat="1" ht="33.75" x14ac:dyDescent="0.2">
      <c r="A14" s="202">
        <v>4</v>
      </c>
      <c r="B14" s="203" t="s">
        <v>418</v>
      </c>
      <c r="C14" s="209" t="s">
        <v>334</v>
      </c>
      <c r="D14" s="205" t="s">
        <v>139</v>
      </c>
      <c r="E14" s="206">
        <v>5</v>
      </c>
      <c r="F14" s="353"/>
      <c r="G14" s="208">
        <f t="shared" si="0"/>
        <v>0</v>
      </c>
      <c r="O14" s="201"/>
      <c r="CA14" s="201"/>
      <c r="CB14" s="201"/>
    </row>
    <row r="15" spans="1:104" s="193" customFormat="1" ht="33.75" x14ac:dyDescent="0.2">
      <c r="A15" s="202">
        <v>5</v>
      </c>
      <c r="B15" s="203" t="s">
        <v>419</v>
      </c>
      <c r="C15" s="209" t="s">
        <v>335</v>
      </c>
      <c r="D15" s="205" t="s">
        <v>139</v>
      </c>
      <c r="E15" s="206">
        <v>62</v>
      </c>
      <c r="F15" s="353"/>
      <c r="G15" s="208">
        <f t="shared" si="0"/>
        <v>0</v>
      </c>
      <c r="O15" s="201"/>
      <c r="CA15" s="201"/>
      <c r="CB15" s="201"/>
    </row>
    <row r="16" spans="1:104" s="193" customFormat="1" ht="33.75" x14ac:dyDescent="0.2">
      <c r="A16" s="202">
        <v>6</v>
      </c>
      <c r="B16" s="203" t="s">
        <v>420</v>
      </c>
      <c r="C16" s="209" t="s">
        <v>336</v>
      </c>
      <c r="D16" s="205" t="s">
        <v>139</v>
      </c>
      <c r="E16" s="206">
        <v>7</v>
      </c>
      <c r="F16" s="353"/>
      <c r="G16" s="208">
        <f t="shared" si="0"/>
        <v>0</v>
      </c>
      <c r="O16" s="201"/>
      <c r="CA16" s="201"/>
      <c r="CB16" s="201"/>
    </row>
    <row r="17" spans="1:104" s="193" customFormat="1" ht="33.75" x14ac:dyDescent="0.2">
      <c r="A17" s="202">
        <v>7</v>
      </c>
      <c r="B17" s="203" t="s">
        <v>421</v>
      </c>
      <c r="C17" s="209" t="s">
        <v>337</v>
      </c>
      <c r="D17" s="205" t="s">
        <v>235</v>
      </c>
      <c r="E17" s="206">
        <v>0</v>
      </c>
      <c r="F17" s="353"/>
      <c r="G17" s="208">
        <f t="shared" si="0"/>
        <v>0</v>
      </c>
      <c r="O17" s="201"/>
      <c r="CA17" s="201"/>
      <c r="CB17" s="201"/>
    </row>
    <row r="18" spans="1:104" s="193" customFormat="1" ht="33.75" x14ac:dyDescent="0.2">
      <c r="A18" s="202">
        <v>8</v>
      </c>
      <c r="B18" s="203" t="s">
        <v>422</v>
      </c>
      <c r="C18" s="209" t="s">
        <v>338</v>
      </c>
      <c r="D18" s="205" t="s">
        <v>235</v>
      </c>
      <c r="E18" s="206">
        <v>3</v>
      </c>
      <c r="F18" s="353"/>
      <c r="G18" s="208">
        <f t="shared" si="0"/>
        <v>0</v>
      </c>
      <c r="O18" s="201"/>
      <c r="CA18" s="201"/>
      <c r="CB18" s="201"/>
    </row>
    <row r="19" spans="1:104" s="193" customFormat="1" ht="33.75" x14ac:dyDescent="0.2">
      <c r="A19" s="202">
        <v>9</v>
      </c>
      <c r="B19" s="203" t="s">
        <v>423</v>
      </c>
      <c r="C19" s="209" t="s">
        <v>339</v>
      </c>
      <c r="D19" s="205" t="s">
        <v>235</v>
      </c>
      <c r="E19" s="206">
        <v>130</v>
      </c>
      <c r="F19" s="353"/>
      <c r="G19" s="208">
        <f t="shared" si="0"/>
        <v>0</v>
      </c>
      <c r="O19" s="201"/>
      <c r="CA19" s="201"/>
      <c r="CB19" s="201"/>
    </row>
    <row r="20" spans="1:104" s="193" customFormat="1" ht="33.75" x14ac:dyDescent="0.2">
      <c r="A20" s="202">
        <v>10</v>
      </c>
      <c r="B20" s="203" t="s">
        <v>570</v>
      </c>
      <c r="C20" s="209" t="s">
        <v>340</v>
      </c>
      <c r="D20" s="205" t="s">
        <v>235</v>
      </c>
      <c r="E20" s="206">
        <v>20</v>
      </c>
      <c r="F20" s="353"/>
      <c r="G20" s="208">
        <f t="shared" si="0"/>
        <v>0</v>
      </c>
      <c r="O20" s="201"/>
      <c r="CA20" s="201"/>
      <c r="CB20" s="201"/>
    </row>
    <row r="21" spans="1:104" s="193" customFormat="1" ht="33.75" x14ac:dyDescent="0.2">
      <c r="A21" s="202">
        <v>11</v>
      </c>
      <c r="B21" s="203" t="s">
        <v>424</v>
      </c>
      <c r="C21" s="209" t="s">
        <v>341</v>
      </c>
      <c r="D21" s="205" t="s">
        <v>235</v>
      </c>
      <c r="E21" s="206">
        <v>8</v>
      </c>
      <c r="F21" s="353"/>
      <c r="G21" s="208">
        <f t="shared" si="0"/>
        <v>0</v>
      </c>
      <c r="O21" s="201"/>
      <c r="CA21" s="201"/>
      <c r="CB21" s="201"/>
    </row>
    <row r="22" spans="1:104" s="193" customFormat="1" x14ac:dyDescent="0.2">
      <c r="A22" s="210"/>
      <c r="B22" s="211" t="s">
        <v>342</v>
      </c>
      <c r="C22" s="212" t="s">
        <v>330</v>
      </c>
      <c r="D22" s="213"/>
      <c r="E22" s="214"/>
      <c r="F22" s="215"/>
      <c r="G22" s="216">
        <f>SUM(G11:G21)</f>
        <v>0</v>
      </c>
      <c r="O22" s="201">
        <v>4</v>
      </c>
      <c r="BA22" s="217" t="e">
        <f>SUM(#REF!)</f>
        <v>#REF!</v>
      </c>
      <c r="BB22" s="217" t="e">
        <f>SUM(#REF!)</f>
        <v>#REF!</v>
      </c>
      <c r="BC22" s="217" t="e">
        <f>SUM(#REF!)</f>
        <v>#REF!</v>
      </c>
      <c r="BD22" s="217" t="e">
        <f>SUM(#REF!)</f>
        <v>#REF!</v>
      </c>
      <c r="BE22" s="217" t="e">
        <f>SUM(#REF!)</f>
        <v>#REF!</v>
      </c>
    </row>
    <row r="23" spans="1:104" s="193" customFormat="1" x14ac:dyDescent="0.2">
      <c r="A23" s="202"/>
      <c r="B23" s="203"/>
      <c r="C23" s="204"/>
      <c r="D23" s="205"/>
      <c r="E23" s="206"/>
      <c r="F23" s="207"/>
      <c r="G23" s="208"/>
      <c r="O23" s="201"/>
      <c r="CA23" s="201"/>
      <c r="CB23" s="201"/>
    </row>
    <row r="24" spans="1:104" s="193" customFormat="1" ht="67.5" x14ac:dyDescent="0.2">
      <c r="A24" s="202"/>
      <c r="B24" s="203"/>
      <c r="C24" s="204" t="s">
        <v>343</v>
      </c>
      <c r="D24" s="205"/>
      <c r="E24" s="206"/>
      <c r="F24" s="354"/>
      <c r="G24" s="208"/>
      <c r="O24" s="201">
        <v>2</v>
      </c>
      <c r="AC24" s="193">
        <v>1</v>
      </c>
      <c r="AZ24" s="193">
        <v>4</v>
      </c>
      <c r="BA24" s="193">
        <f>IF(AZ24=1,G24,0)</f>
        <v>0</v>
      </c>
      <c r="BB24" s="193">
        <f>IF(AZ24=2,G24,0)</f>
        <v>0</v>
      </c>
      <c r="BC24" s="193">
        <f>IF(AZ24=3,G24,0)</f>
        <v>0</v>
      </c>
      <c r="BD24" s="193">
        <f>IF(AZ24=4,G24,0)</f>
        <v>0</v>
      </c>
      <c r="BE24" s="193">
        <f>IF(AZ24=5,G24,0)</f>
        <v>0</v>
      </c>
      <c r="CA24" s="201">
        <v>12</v>
      </c>
      <c r="CB24" s="201">
        <v>0</v>
      </c>
      <c r="CZ24" s="193">
        <v>0</v>
      </c>
    </row>
    <row r="25" spans="1:104" s="193" customFormat="1" x14ac:dyDescent="0.2">
      <c r="A25" s="202"/>
      <c r="B25" s="203"/>
      <c r="C25" s="204" t="s">
        <v>344</v>
      </c>
      <c r="D25" s="205"/>
      <c r="E25" s="206"/>
      <c r="F25" s="354"/>
      <c r="G25" s="208"/>
      <c r="O25" s="201">
        <v>2</v>
      </c>
      <c r="AC25" s="193">
        <v>1</v>
      </c>
      <c r="AZ25" s="193">
        <v>4</v>
      </c>
      <c r="BA25" s="193">
        <f>IF(AZ25=1,G25,0)</f>
        <v>0</v>
      </c>
      <c r="BB25" s="193">
        <f>IF(AZ25=2,G25,0)</f>
        <v>0</v>
      </c>
      <c r="BC25" s="193">
        <f>IF(AZ25=3,G25,0)</f>
        <v>0</v>
      </c>
      <c r="BD25" s="193">
        <f>IF(AZ25=4,G25,0)</f>
        <v>0</v>
      </c>
      <c r="BE25" s="193">
        <f>IF(AZ25=5,G25,0)</f>
        <v>0</v>
      </c>
      <c r="CA25" s="201">
        <v>12</v>
      </c>
      <c r="CB25" s="201">
        <v>0</v>
      </c>
      <c r="CZ25" s="193">
        <v>0</v>
      </c>
    </row>
    <row r="26" spans="1:104" s="193" customFormat="1" x14ac:dyDescent="0.2">
      <c r="A26" s="202">
        <v>12</v>
      </c>
      <c r="B26" s="203" t="s">
        <v>425</v>
      </c>
      <c r="C26" s="209" t="s">
        <v>399</v>
      </c>
      <c r="D26" s="205" t="s">
        <v>235</v>
      </c>
      <c r="E26" s="206">
        <v>88</v>
      </c>
      <c r="F26" s="353"/>
      <c r="G26" s="208">
        <f t="shared" ref="G26:G58" si="1">E26*F26</f>
        <v>0</v>
      </c>
      <c r="O26" s="201"/>
      <c r="CA26" s="201"/>
      <c r="CB26" s="201"/>
    </row>
    <row r="27" spans="1:104" s="193" customFormat="1" x14ac:dyDescent="0.2">
      <c r="A27" s="202">
        <v>13</v>
      </c>
      <c r="B27" s="203" t="s">
        <v>426</v>
      </c>
      <c r="C27" s="209" t="s">
        <v>400</v>
      </c>
      <c r="D27" s="205" t="s">
        <v>235</v>
      </c>
      <c r="E27" s="206">
        <v>280</v>
      </c>
      <c r="F27" s="353"/>
      <c r="G27" s="208">
        <f t="shared" si="1"/>
        <v>0</v>
      </c>
      <c r="O27" s="201"/>
      <c r="CA27" s="201"/>
      <c r="CB27" s="201"/>
    </row>
    <row r="28" spans="1:104" s="193" customFormat="1" x14ac:dyDescent="0.2">
      <c r="A28" s="202">
        <v>14</v>
      </c>
      <c r="B28" s="203" t="s">
        <v>427</v>
      </c>
      <c r="C28" s="209" t="s">
        <v>394</v>
      </c>
      <c r="D28" s="205" t="s">
        <v>139</v>
      </c>
      <c r="E28" s="206">
        <v>1</v>
      </c>
      <c r="F28" s="353"/>
      <c r="G28" s="208">
        <f t="shared" si="1"/>
        <v>0</v>
      </c>
      <c r="O28" s="201"/>
      <c r="CA28" s="201"/>
      <c r="CB28" s="201"/>
    </row>
    <row r="29" spans="1:104" s="193" customFormat="1" x14ac:dyDescent="0.2">
      <c r="A29" s="202">
        <v>15</v>
      </c>
      <c r="B29" s="203" t="s">
        <v>428</v>
      </c>
      <c r="C29" s="209" t="s">
        <v>395</v>
      </c>
      <c r="D29" s="205" t="s">
        <v>139</v>
      </c>
      <c r="E29" s="206">
        <v>14</v>
      </c>
      <c r="F29" s="353"/>
      <c r="G29" s="208">
        <f t="shared" si="1"/>
        <v>0</v>
      </c>
      <c r="O29" s="201"/>
      <c r="CA29" s="201"/>
      <c r="CB29" s="201"/>
    </row>
    <row r="30" spans="1:104" s="193" customFormat="1" x14ac:dyDescent="0.2">
      <c r="A30" s="202">
        <v>16</v>
      </c>
      <c r="B30" s="203" t="s">
        <v>429</v>
      </c>
      <c r="C30" s="209" t="s">
        <v>396</v>
      </c>
      <c r="D30" s="205" t="s">
        <v>235</v>
      </c>
      <c r="E30" s="206">
        <v>22</v>
      </c>
      <c r="F30" s="353"/>
      <c r="G30" s="208">
        <f t="shared" si="1"/>
        <v>0</v>
      </c>
      <c r="O30" s="201"/>
      <c r="CA30" s="201"/>
      <c r="CB30" s="201"/>
    </row>
    <row r="31" spans="1:104" s="193" customFormat="1" x14ac:dyDescent="0.2">
      <c r="A31" s="202">
        <v>17</v>
      </c>
      <c r="B31" s="203" t="s">
        <v>430</v>
      </c>
      <c r="C31" s="209" t="s">
        <v>397</v>
      </c>
      <c r="D31" s="205" t="s">
        <v>139</v>
      </c>
      <c r="E31" s="206">
        <v>9</v>
      </c>
      <c r="F31" s="353"/>
      <c r="G31" s="208">
        <f t="shared" si="1"/>
        <v>0</v>
      </c>
      <c r="O31" s="201"/>
      <c r="CA31" s="201"/>
      <c r="CB31" s="201"/>
    </row>
    <row r="32" spans="1:104" s="193" customFormat="1" x14ac:dyDescent="0.2">
      <c r="A32" s="202">
        <v>18</v>
      </c>
      <c r="B32" s="203" t="s">
        <v>431</v>
      </c>
      <c r="C32" s="209" t="s">
        <v>398</v>
      </c>
      <c r="D32" s="205" t="s">
        <v>139</v>
      </c>
      <c r="E32" s="206">
        <v>0</v>
      </c>
      <c r="F32" s="353"/>
      <c r="G32" s="208">
        <f t="shared" si="1"/>
        <v>0</v>
      </c>
      <c r="O32" s="201"/>
      <c r="CA32" s="201"/>
      <c r="CB32" s="201"/>
    </row>
    <row r="33" spans="1:80" s="193" customFormat="1" x14ac:dyDescent="0.2">
      <c r="A33" s="202">
        <v>19</v>
      </c>
      <c r="B33" s="203" t="s">
        <v>432</v>
      </c>
      <c r="C33" s="209" t="s">
        <v>571</v>
      </c>
      <c r="D33" s="205" t="s">
        <v>139</v>
      </c>
      <c r="E33" s="206">
        <v>1</v>
      </c>
      <c r="F33" s="353"/>
      <c r="G33" s="208">
        <f t="shared" si="1"/>
        <v>0</v>
      </c>
      <c r="O33" s="201"/>
      <c r="CA33" s="201"/>
      <c r="CB33" s="201"/>
    </row>
    <row r="34" spans="1:80" s="193" customFormat="1" ht="22.5" x14ac:dyDescent="0.2">
      <c r="A34" s="202">
        <v>20</v>
      </c>
      <c r="B34" s="203" t="s">
        <v>433</v>
      </c>
      <c r="C34" s="209" t="s">
        <v>414</v>
      </c>
      <c r="D34" s="205" t="s">
        <v>139</v>
      </c>
      <c r="E34" s="206">
        <v>2</v>
      </c>
      <c r="F34" s="353"/>
      <c r="G34" s="208">
        <f t="shared" si="1"/>
        <v>0</v>
      </c>
      <c r="O34" s="201"/>
      <c r="CA34" s="201"/>
      <c r="CB34" s="201"/>
    </row>
    <row r="35" spans="1:80" s="193" customFormat="1" ht="22.5" x14ac:dyDescent="0.2">
      <c r="A35" s="202">
        <v>21</v>
      </c>
      <c r="B35" s="203" t="s">
        <v>434</v>
      </c>
      <c r="C35" s="209" t="s">
        <v>507</v>
      </c>
      <c r="D35" s="205" t="s">
        <v>139</v>
      </c>
      <c r="E35" s="206">
        <v>85</v>
      </c>
      <c r="F35" s="353"/>
      <c r="G35" s="208">
        <f t="shared" si="1"/>
        <v>0</v>
      </c>
      <c r="O35" s="201"/>
      <c r="CA35" s="201"/>
      <c r="CB35" s="201"/>
    </row>
    <row r="36" spans="1:80" s="193" customFormat="1" ht="22.5" x14ac:dyDescent="0.2">
      <c r="A36" s="202">
        <v>22</v>
      </c>
      <c r="B36" s="203" t="s">
        <v>435</v>
      </c>
      <c r="C36" s="209" t="s">
        <v>508</v>
      </c>
      <c r="D36" s="205" t="s">
        <v>139</v>
      </c>
      <c r="E36" s="206">
        <v>48</v>
      </c>
      <c r="F36" s="353"/>
      <c r="G36" s="208">
        <f t="shared" si="1"/>
        <v>0</v>
      </c>
      <c r="O36" s="201"/>
      <c r="CA36" s="201"/>
      <c r="CB36" s="201"/>
    </row>
    <row r="37" spans="1:80" s="193" customFormat="1" x14ac:dyDescent="0.2">
      <c r="A37" s="202">
        <v>23</v>
      </c>
      <c r="B37" s="203" t="s">
        <v>436</v>
      </c>
      <c r="C37" s="209" t="s">
        <v>511</v>
      </c>
      <c r="D37" s="205" t="s">
        <v>139</v>
      </c>
      <c r="E37" s="206">
        <v>12</v>
      </c>
      <c r="F37" s="353"/>
      <c r="G37" s="208">
        <f t="shared" si="1"/>
        <v>0</v>
      </c>
      <c r="O37" s="201"/>
      <c r="CA37" s="201"/>
      <c r="CB37" s="201"/>
    </row>
    <row r="38" spans="1:80" s="193" customFormat="1" ht="22.5" x14ac:dyDescent="0.2">
      <c r="A38" s="202">
        <v>24</v>
      </c>
      <c r="B38" s="203" t="s">
        <v>437</v>
      </c>
      <c r="C38" s="209" t="s">
        <v>401</v>
      </c>
      <c r="D38" s="205" t="s">
        <v>139</v>
      </c>
      <c r="E38" s="206">
        <v>1</v>
      </c>
      <c r="F38" s="353"/>
      <c r="G38" s="208">
        <f t="shared" si="1"/>
        <v>0</v>
      </c>
      <c r="O38" s="201"/>
      <c r="CA38" s="201"/>
      <c r="CB38" s="201"/>
    </row>
    <row r="39" spans="1:80" s="193" customFormat="1" x14ac:dyDescent="0.2">
      <c r="A39" s="202">
        <v>25</v>
      </c>
      <c r="B39" s="203" t="s">
        <v>438</v>
      </c>
      <c r="C39" s="209" t="s">
        <v>345</v>
      </c>
      <c r="D39" s="205" t="s">
        <v>139</v>
      </c>
      <c r="E39" s="206">
        <v>10</v>
      </c>
      <c r="F39" s="353"/>
      <c r="G39" s="208">
        <f t="shared" si="1"/>
        <v>0</v>
      </c>
      <c r="O39" s="201"/>
      <c r="CA39" s="201"/>
      <c r="CB39" s="201"/>
    </row>
    <row r="40" spans="1:80" s="193" customFormat="1" x14ac:dyDescent="0.2">
      <c r="A40" s="202">
        <v>26</v>
      </c>
      <c r="B40" s="203" t="s">
        <v>439</v>
      </c>
      <c r="C40" s="209" t="s">
        <v>402</v>
      </c>
      <c r="D40" s="205" t="s">
        <v>139</v>
      </c>
      <c r="E40" s="206">
        <v>125</v>
      </c>
      <c r="F40" s="353"/>
      <c r="G40" s="208">
        <f t="shared" si="1"/>
        <v>0</v>
      </c>
      <c r="O40" s="201"/>
      <c r="CA40" s="201"/>
      <c r="CB40" s="201"/>
    </row>
    <row r="41" spans="1:80" s="193" customFormat="1" ht="22.5" x14ac:dyDescent="0.2">
      <c r="A41" s="202">
        <v>27</v>
      </c>
      <c r="B41" s="203" t="s">
        <v>440</v>
      </c>
      <c r="C41" s="209" t="s">
        <v>500</v>
      </c>
      <c r="D41" s="205" t="s">
        <v>235</v>
      </c>
      <c r="E41" s="206">
        <v>50</v>
      </c>
      <c r="F41" s="353"/>
      <c r="G41" s="208">
        <f t="shared" si="1"/>
        <v>0</v>
      </c>
      <c r="O41" s="201"/>
      <c r="CA41" s="201"/>
      <c r="CB41" s="201"/>
    </row>
    <row r="42" spans="1:80" s="193" customFormat="1" x14ac:dyDescent="0.2">
      <c r="A42" s="202">
        <v>28</v>
      </c>
      <c r="B42" s="203" t="s">
        <v>441</v>
      </c>
      <c r="C42" s="209" t="s">
        <v>346</v>
      </c>
      <c r="D42" s="205" t="s">
        <v>235</v>
      </c>
      <c r="E42" s="206">
        <v>160</v>
      </c>
      <c r="F42" s="353"/>
      <c r="G42" s="208">
        <f t="shared" si="1"/>
        <v>0</v>
      </c>
      <c r="O42" s="201"/>
      <c r="CA42" s="201"/>
      <c r="CB42" s="201"/>
    </row>
    <row r="43" spans="1:80" s="193" customFormat="1" ht="22.5" x14ac:dyDescent="0.2">
      <c r="A43" s="202">
        <v>29</v>
      </c>
      <c r="B43" s="203" t="s">
        <v>442</v>
      </c>
      <c r="C43" s="209" t="s">
        <v>393</v>
      </c>
      <c r="D43" s="205" t="s">
        <v>139</v>
      </c>
      <c r="E43" s="206">
        <v>1</v>
      </c>
      <c r="F43" s="353"/>
      <c r="G43" s="208">
        <f t="shared" si="1"/>
        <v>0</v>
      </c>
      <c r="O43" s="201"/>
      <c r="CA43" s="201"/>
      <c r="CB43" s="201"/>
    </row>
    <row r="44" spans="1:80" s="193" customFormat="1" ht="22.5" x14ac:dyDescent="0.2">
      <c r="A44" s="202">
        <v>30</v>
      </c>
      <c r="B44" s="203" t="s">
        <v>443</v>
      </c>
      <c r="C44" s="209" t="s">
        <v>347</v>
      </c>
      <c r="D44" s="205" t="s">
        <v>139</v>
      </c>
      <c r="E44" s="206">
        <v>14</v>
      </c>
      <c r="F44" s="353"/>
      <c r="G44" s="208">
        <f t="shared" si="1"/>
        <v>0</v>
      </c>
      <c r="O44" s="201"/>
      <c r="CA44" s="201"/>
      <c r="CB44" s="201"/>
    </row>
    <row r="45" spans="1:80" s="193" customFormat="1" x14ac:dyDescent="0.2">
      <c r="A45" s="202">
        <v>31</v>
      </c>
      <c r="B45" s="203" t="s">
        <v>444</v>
      </c>
      <c r="C45" s="209" t="s">
        <v>348</v>
      </c>
      <c r="D45" s="205" t="s">
        <v>139</v>
      </c>
      <c r="E45" s="206">
        <v>10</v>
      </c>
      <c r="F45" s="353"/>
      <c r="G45" s="208">
        <f t="shared" si="1"/>
        <v>0</v>
      </c>
      <c r="O45" s="201"/>
      <c r="CA45" s="201"/>
      <c r="CB45" s="201"/>
    </row>
    <row r="46" spans="1:80" s="193" customFormat="1" x14ac:dyDescent="0.2">
      <c r="A46" s="202">
        <v>32</v>
      </c>
      <c r="B46" s="203" t="s">
        <v>445</v>
      </c>
      <c r="C46" s="209" t="s">
        <v>349</v>
      </c>
      <c r="D46" s="205" t="s">
        <v>139</v>
      </c>
      <c r="E46" s="206">
        <v>15</v>
      </c>
      <c r="F46" s="353"/>
      <c r="G46" s="208">
        <f t="shared" si="1"/>
        <v>0</v>
      </c>
      <c r="O46" s="201"/>
      <c r="CA46" s="201"/>
      <c r="CB46" s="201"/>
    </row>
    <row r="47" spans="1:80" s="193" customFormat="1" x14ac:dyDescent="0.2">
      <c r="A47" s="202">
        <v>33</v>
      </c>
      <c r="B47" s="203" t="s">
        <v>446</v>
      </c>
      <c r="C47" s="209" t="s">
        <v>350</v>
      </c>
      <c r="D47" s="205" t="s">
        <v>139</v>
      </c>
      <c r="E47" s="206">
        <v>10</v>
      </c>
      <c r="F47" s="353"/>
      <c r="G47" s="208">
        <f t="shared" si="1"/>
        <v>0</v>
      </c>
      <c r="O47" s="201"/>
      <c r="CA47" s="201"/>
      <c r="CB47" s="201"/>
    </row>
    <row r="48" spans="1:80" s="193" customFormat="1" x14ac:dyDescent="0.2">
      <c r="A48" s="202">
        <v>34</v>
      </c>
      <c r="B48" s="203" t="s">
        <v>447</v>
      </c>
      <c r="C48" s="209" t="s">
        <v>351</v>
      </c>
      <c r="D48" s="205" t="s">
        <v>139</v>
      </c>
      <c r="E48" s="206">
        <v>15</v>
      </c>
      <c r="F48" s="353"/>
      <c r="G48" s="208">
        <f t="shared" si="1"/>
        <v>0</v>
      </c>
      <c r="O48" s="201"/>
      <c r="CA48" s="201"/>
      <c r="CB48" s="201"/>
    </row>
    <row r="49" spans="1:104" s="193" customFormat="1" x14ac:dyDescent="0.2">
      <c r="A49" s="202">
        <v>35</v>
      </c>
      <c r="B49" s="203" t="s">
        <v>448</v>
      </c>
      <c r="C49" s="209" t="s">
        <v>352</v>
      </c>
      <c r="D49" s="205" t="s">
        <v>139</v>
      </c>
      <c r="E49" s="206">
        <v>10</v>
      </c>
      <c r="F49" s="353"/>
      <c r="G49" s="208">
        <f t="shared" si="1"/>
        <v>0</v>
      </c>
      <c r="O49" s="201"/>
      <c r="CA49" s="201"/>
      <c r="CB49" s="201"/>
    </row>
    <row r="50" spans="1:104" s="193" customFormat="1" x14ac:dyDescent="0.2">
      <c r="A50" s="202">
        <v>36</v>
      </c>
      <c r="B50" s="203" t="s">
        <v>449</v>
      </c>
      <c r="C50" s="209" t="s">
        <v>353</v>
      </c>
      <c r="D50" s="205" t="s">
        <v>139</v>
      </c>
      <c r="E50" s="206">
        <v>0</v>
      </c>
      <c r="F50" s="353"/>
      <c r="G50" s="208">
        <f t="shared" si="1"/>
        <v>0</v>
      </c>
      <c r="O50" s="201"/>
      <c r="CA50" s="201"/>
      <c r="CB50" s="201"/>
    </row>
    <row r="51" spans="1:104" s="193" customFormat="1" ht="22.5" x14ac:dyDescent="0.2">
      <c r="A51" s="202">
        <v>37</v>
      </c>
      <c r="B51" s="203" t="s">
        <v>450</v>
      </c>
      <c r="C51" s="209" t="s">
        <v>354</v>
      </c>
      <c r="D51" s="205" t="s">
        <v>139</v>
      </c>
      <c r="E51" s="206">
        <v>5</v>
      </c>
      <c r="F51" s="353"/>
      <c r="G51" s="208">
        <f t="shared" si="1"/>
        <v>0</v>
      </c>
      <c r="O51" s="201"/>
      <c r="CA51" s="201"/>
      <c r="CB51" s="201"/>
    </row>
    <row r="52" spans="1:104" s="193" customFormat="1" x14ac:dyDescent="0.2">
      <c r="A52" s="202">
        <v>38</v>
      </c>
      <c r="B52" s="203" t="s">
        <v>451</v>
      </c>
      <c r="C52" s="209" t="s">
        <v>509</v>
      </c>
      <c r="D52" s="205" t="s">
        <v>139</v>
      </c>
      <c r="E52" s="206">
        <v>22</v>
      </c>
      <c r="F52" s="353"/>
      <c r="G52" s="208">
        <f t="shared" si="1"/>
        <v>0</v>
      </c>
      <c r="O52" s="201"/>
      <c r="CA52" s="201"/>
      <c r="CB52" s="201"/>
    </row>
    <row r="53" spans="1:104" s="193" customFormat="1" x14ac:dyDescent="0.2">
      <c r="A53" s="202">
        <v>39</v>
      </c>
      <c r="B53" s="203" t="s">
        <v>452</v>
      </c>
      <c r="C53" s="209" t="s">
        <v>356</v>
      </c>
      <c r="D53" s="205" t="s">
        <v>357</v>
      </c>
      <c r="E53" s="206">
        <v>150</v>
      </c>
      <c r="F53" s="353"/>
      <c r="G53" s="208">
        <f t="shared" si="1"/>
        <v>0</v>
      </c>
      <c r="O53" s="201"/>
      <c r="CA53" s="201"/>
      <c r="CB53" s="201"/>
    </row>
    <row r="54" spans="1:104" s="193" customFormat="1" x14ac:dyDescent="0.2">
      <c r="A54" s="202">
        <v>40</v>
      </c>
      <c r="B54" s="203" t="s">
        <v>453</v>
      </c>
      <c r="C54" s="209" t="s">
        <v>403</v>
      </c>
      <c r="D54" s="205" t="s">
        <v>139</v>
      </c>
      <c r="E54" s="206">
        <v>23</v>
      </c>
      <c r="F54" s="353"/>
      <c r="G54" s="208">
        <f t="shared" si="1"/>
        <v>0</v>
      </c>
      <c r="O54" s="201"/>
      <c r="CA54" s="201"/>
      <c r="CB54" s="201"/>
    </row>
    <row r="55" spans="1:104" s="193" customFormat="1" x14ac:dyDescent="0.2">
      <c r="A55" s="202">
        <v>41</v>
      </c>
      <c r="B55" s="203" t="s">
        <v>454</v>
      </c>
      <c r="C55" s="209" t="s">
        <v>404</v>
      </c>
      <c r="D55" s="205" t="s">
        <v>139</v>
      </c>
      <c r="E55" s="206">
        <v>10</v>
      </c>
      <c r="F55" s="353"/>
      <c r="G55" s="208">
        <f t="shared" si="1"/>
        <v>0</v>
      </c>
      <c r="O55" s="201"/>
      <c r="CA55" s="201"/>
      <c r="CB55" s="201"/>
    </row>
    <row r="56" spans="1:104" s="193" customFormat="1" x14ac:dyDescent="0.2">
      <c r="A56" s="202">
        <v>42</v>
      </c>
      <c r="B56" s="203" t="s">
        <v>455</v>
      </c>
      <c r="C56" s="209" t="s">
        <v>499</v>
      </c>
      <c r="D56" s="205" t="s">
        <v>139</v>
      </c>
      <c r="E56" s="206">
        <v>1</v>
      </c>
      <c r="F56" s="353"/>
      <c r="G56" s="208">
        <f t="shared" si="1"/>
        <v>0</v>
      </c>
      <c r="O56" s="201"/>
      <c r="CA56" s="201"/>
      <c r="CB56" s="201"/>
    </row>
    <row r="57" spans="1:104" s="193" customFormat="1" ht="22.5" x14ac:dyDescent="0.2">
      <c r="A57" s="202">
        <v>43</v>
      </c>
      <c r="B57" s="203" t="s">
        <v>456</v>
      </c>
      <c r="C57" s="209" t="s">
        <v>405</v>
      </c>
      <c r="D57" s="205" t="s">
        <v>139</v>
      </c>
      <c r="E57" s="206">
        <v>46</v>
      </c>
      <c r="F57" s="353"/>
      <c r="G57" s="208">
        <f t="shared" si="1"/>
        <v>0</v>
      </c>
      <c r="O57" s="201"/>
      <c r="CA57" s="201"/>
      <c r="CB57" s="201"/>
    </row>
    <row r="58" spans="1:104" s="193" customFormat="1" x14ac:dyDescent="0.2">
      <c r="A58" s="202">
        <v>44</v>
      </c>
      <c r="B58" s="203" t="s">
        <v>457</v>
      </c>
      <c r="C58" s="209" t="s">
        <v>406</v>
      </c>
      <c r="D58" s="205" t="s">
        <v>139</v>
      </c>
      <c r="E58" s="206">
        <v>19</v>
      </c>
      <c r="F58" s="353"/>
      <c r="G58" s="208">
        <f t="shared" si="1"/>
        <v>0</v>
      </c>
      <c r="O58" s="201"/>
      <c r="CA58" s="201"/>
      <c r="CB58" s="201"/>
    </row>
    <row r="59" spans="1:104" s="193" customFormat="1" x14ac:dyDescent="0.2">
      <c r="A59" s="210"/>
      <c r="B59" s="211" t="s">
        <v>342</v>
      </c>
      <c r="C59" s="212" t="s">
        <v>344</v>
      </c>
      <c r="D59" s="213"/>
      <c r="E59" s="214"/>
      <c r="F59" s="355"/>
      <c r="G59" s="216">
        <f>SUM(G26:G58)</f>
        <v>0</v>
      </c>
      <c r="O59" s="201">
        <v>4</v>
      </c>
      <c r="BA59" s="217" t="e">
        <f>SUM(#REF!)</f>
        <v>#REF!</v>
      </c>
      <c r="BB59" s="217" t="e">
        <f>SUM(#REF!)</f>
        <v>#REF!</v>
      </c>
      <c r="BC59" s="217" t="e">
        <f>SUM(#REF!)</f>
        <v>#REF!</v>
      </c>
      <c r="BD59" s="217" t="e">
        <f>SUM(#REF!)</f>
        <v>#REF!</v>
      </c>
      <c r="BE59" s="217" t="e">
        <f>SUM(#REF!)</f>
        <v>#REF!</v>
      </c>
    </row>
    <row r="60" spans="1:104" s="193" customFormat="1" x14ac:dyDescent="0.2">
      <c r="A60" s="202"/>
      <c r="B60" s="203"/>
      <c r="C60" s="209"/>
      <c r="D60" s="205"/>
      <c r="E60" s="206"/>
      <c r="F60" s="354"/>
      <c r="G60" s="208"/>
      <c r="O60" s="201"/>
      <c r="CA60" s="201"/>
      <c r="CB60" s="201"/>
    </row>
    <row r="61" spans="1:104" s="193" customFormat="1" x14ac:dyDescent="0.2">
      <c r="A61" s="202"/>
      <c r="B61" s="203"/>
      <c r="C61" s="204" t="s">
        <v>358</v>
      </c>
      <c r="D61" s="205"/>
      <c r="E61" s="206"/>
      <c r="F61" s="354"/>
      <c r="G61" s="208"/>
      <c r="O61" s="201">
        <v>2</v>
      </c>
      <c r="AZ61" s="193">
        <v>4</v>
      </c>
      <c r="BA61" s="193">
        <f>IF(AZ61=1,G61,0)</f>
        <v>0</v>
      </c>
      <c r="BB61" s="193">
        <f>IF(AZ61=2,G61,0)</f>
        <v>0</v>
      </c>
      <c r="BC61" s="193">
        <f>IF(AZ61=3,G61,0)</f>
        <v>0</v>
      </c>
      <c r="BD61" s="193">
        <f>IF(AZ61=4,G61,0)</f>
        <v>0</v>
      </c>
      <c r="BE61" s="193">
        <f>IF(AZ61=5,G61,0)</f>
        <v>0</v>
      </c>
      <c r="CA61" s="201">
        <v>12</v>
      </c>
      <c r="CB61" s="201">
        <v>0</v>
      </c>
      <c r="CZ61" s="193">
        <v>0</v>
      </c>
    </row>
    <row r="62" spans="1:104" s="193" customFormat="1" ht="22.5" x14ac:dyDescent="0.2">
      <c r="A62" s="202">
        <v>45</v>
      </c>
      <c r="B62" s="203" t="s">
        <v>458</v>
      </c>
      <c r="C62" s="209" t="s">
        <v>355</v>
      </c>
      <c r="D62" s="205" t="s">
        <v>139</v>
      </c>
      <c r="E62" s="206">
        <v>3</v>
      </c>
      <c r="F62" s="353"/>
      <c r="G62" s="208">
        <f t="shared" ref="G62:G67" si="2">E62*F62</f>
        <v>0</v>
      </c>
      <c r="O62" s="201"/>
      <c r="CA62" s="201"/>
      <c r="CB62" s="201"/>
    </row>
    <row r="63" spans="1:104" s="193" customFormat="1" x14ac:dyDescent="0.2">
      <c r="A63" s="202">
        <v>46</v>
      </c>
      <c r="B63" s="203" t="s">
        <v>459</v>
      </c>
      <c r="C63" s="209" t="s">
        <v>504</v>
      </c>
      <c r="D63" s="205" t="s">
        <v>235</v>
      </c>
      <c r="E63" s="206">
        <v>330</v>
      </c>
      <c r="F63" s="353"/>
      <c r="G63" s="208">
        <f t="shared" si="2"/>
        <v>0</v>
      </c>
      <c r="O63" s="201"/>
      <c r="CA63" s="201"/>
      <c r="CB63" s="201"/>
    </row>
    <row r="64" spans="1:104" s="193" customFormat="1" x14ac:dyDescent="0.2">
      <c r="A64" s="202">
        <v>47</v>
      </c>
      <c r="B64" s="203" t="s">
        <v>460</v>
      </c>
      <c r="C64" s="209" t="s">
        <v>505</v>
      </c>
      <c r="D64" s="205" t="s">
        <v>139</v>
      </c>
      <c r="E64" s="206">
        <v>30</v>
      </c>
      <c r="F64" s="353"/>
      <c r="G64" s="208">
        <f t="shared" si="2"/>
        <v>0</v>
      </c>
      <c r="O64" s="201"/>
      <c r="CA64" s="201"/>
      <c r="CB64" s="201"/>
    </row>
    <row r="65" spans="1:104" s="193" customFormat="1" x14ac:dyDescent="0.2">
      <c r="A65" s="202">
        <v>48</v>
      </c>
      <c r="B65" s="203" t="s">
        <v>461</v>
      </c>
      <c r="C65" s="209" t="s">
        <v>497</v>
      </c>
      <c r="D65" s="205" t="s">
        <v>191</v>
      </c>
      <c r="E65" s="206">
        <v>0.4</v>
      </c>
      <c r="F65" s="353"/>
      <c r="G65" s="208">
        <f t="shared" si="2"/>
        <v>0</v>
      </c>
      <c r="O65" s="201"/>
      <c r="CA65" s="201"/>
      <c r="CB65" s="201"/>
    </row>
    <row r="66" spans="1:104" s="193" customFormat="1" x14ac:dyDescent="0.2">
      <c r="A66" s="202">
        <v>49</v>
      </c>
      <c r="B66" s="203" t="s">
        <v>462</v>
      </c>
      <c r="C66" s="209" t="s">
        <v>498</v>
      </c>
      <c r="D66" s="205" t="s">
        <v>191</v>
      </c>
      <c r="E66" s="206">
        <v>0.4</v>
      </c>
      <c r="F66" s="353"/>
      <c r="G66" s="208">
        <f t="shared" si="2"/>
        <v>0</v>
      </c>
      <c r="O66" s="201"/>
      <c r="CA66" s="201"/>
      <c r="CB66" s="201"/>
    </row>
    <row r="67" spans="1:104" s="193" customFormat="1" x14ac:dyDescent="0.2">
      <c r="A67" s="202">
        <v>50</v>
      </c>
      <c r="B67" s="203" t="s">
        <v>463</v>
      </c>
      <c r="C67" s="222" t="s">
        <v>501</v>
      </c>
      <c r="D67" s="230" t="s">
        <v>139</v>
      </c>
      <c r="E67" s="231">
        <v>10</v>
      </c>
      <c r="F67" s="353"/>
      <c r="G67" s="208">
        <f t="shared" si="2"/>
        <v>0</v>
      </c>
      <c r="O67" s="201"/>
      <c r="CA67" s="201"/>
      <c r="CB67" s="201"/>
    </row>
    <row r="68" spans="1:104" s="193" customFormat="1" x14ac:dyDescent="0.2">
      <c r="A68" s="210"/>
      <c r="B68" s="211" t="s">
        <v>342</v>
      </c>
      <c r="C68" s="212" t="s">
        <v>358</v>
      </c>
      <c r="D68" s="213"/>
      <c r="E68" s="214"/>
      <c r="F68" s="215"/>
      <c r="G68" s="216">
        <f>SUM(G62:X66)</f>
        <v>0</v>
      </c>
      <c r="O68" s="201">
        <v>4</v>
      </c>
      <c r="BA68" s="217" t="e">
        <f>SUM(#REF!)</f>
        <v>#REF!</v>
      </c>
      <c r="BB68" s="217" t="e">
        <f>SUM(#REF!)</f>
        <v>#REF!</v>
      </c>
      <c r="BC68" s="217" t="e">
        <f>SUM(#REF!)</f>
        <v>#REF!</v>
      </c>
      <c r="BD68" s="217" t="e">
        <f>SUM(#REF!)</f>
        <v>#REF!</v>
      </c>
      <c r="BE68" s="217" t="e">
        <f>SUM(#REF!)</f>
        <v>#REF!</v>
      </c>
    </row>
    <row r="69" spans="1:104" s="193" customFormat="1" x14ac:dyDescent="0.2">
      <c r="A69" s="202"/>
      <c r="B69" s="203"/>
      <c r="C69" s="218"/>
      <c r="D69" s="219"/>
      <c r="E69" s="220"/>
      <c r="F69" s="221"/>
      <c r="G69" s="208"/>
      <c r="O69" s="201"/>
      <c r="CA69" s="201"/>
      <c r="CB69" s="201"/>
    </row>
    <row r="70" spans="1:104" s="193" customFormat="1" x14ac:dyDescent="0.2">
      <c r="A70" s="202"/>
      <c r="B70" s="203"/>
      <c r="C70" s="204" t="s">
        <v>359</v>
      </c>
      <c r="D70" s="205"/>
      <c r="E70" s="206"/>
      <c r="F70" s="207"/>
      <c r="G70" s="208"/>
      <c r="O70" s="201">
        <v>2</v>
      </c>
      <c r="AZ70" s="193">
        <v>4</v>
      </c>
      <c r="BA70" s="193">
        <f>IF(AZ70=1,G70,0)</f>
        <v>0</v>
      </c>
      <c r="BB70" s="193">
        <f>IF(AZ70=2,G70,0)</f>
        <v>0</v>
      </c>
      <c r="BC70" s="193">
        <f>IF(AZ70=3,G70,0)</f>
        <v>0</v>
      </c>
      <c r="BD70" s="193">
        <f>IF(AZ70=4,G70,0)</f>
        <v>0</v>
      </c>
      <c r="BE70" s="193">
        <f>IF(AZ70=5,G70,0)</f>
        <v>0</v>
      </c>
      <c r="CA70" s="201">
        <v>12</v>
      </c>
      <c r="CB70" s="201">
        <v>0</v>
      </c>
      <c r="CZ70" s="193">
        <v>0</v>
      </c>
    </row>
    <row r="71" spans="1:104" s="193" customFormat="1" x14ac:dyDescent="0.2">
      <c r="A71" s="202">
        <v>51</v>
      </c>
      <c r="B71" s="203" t="s">
        <v>464</v>
      </c>
      <c r="C71" s="209" t="s">
        <v>360</v>
      </c>
      <c r="D71" s="205" t="s">
        <v>361</v>
      </c>
      <c r="E71" s="206">
        <v>1</v>
      </c>
      <c r="F71" s="353"/>
      <c r="G71" s="208">
        <f t="shared" ref="G71:G109" si="3">E71*F71</f>
        <v>0</v>
      </c>
      <c r="O71" s="201"/>
      <c r="CA71" s="201"/>
      <c r="CB71" s="201"/>
    </row>
    <row r="72" spans="1:104" s="193" customFormat="1" x14ac:dyDescent="0.2">
      <c r="A72" s="210"/>
      <c r="B72" s="211" t="s">
        <v>342</v>
      </c>
      <c r="C72" s="212" t="s">
        <v>359</v>
      </c>
      <c r="D72" s="213"/>
      <c r="E72" s="214"/>
      <c r="F72" s="215"/>
      <c r="G72" s="216">
        <f>SUM(G70:G71)</f>
        <v>0</v>
      </c>
      <c r="O72" s="201">
        <v>4</v>
      </c>
      <c r="BA72" s="217" t="e">
        <f>SUM(#REF!)</f>
        <v>#REF!</v>
      </c>
      <c r="BB72" s="217" t="e">
        <f>SUM(#REF!)</f>
        <v>#REF!</v>
      </c>
      <c r="BC72" s="217" t="e">
        <f>SUM(#REF!)</f>
        <v>#REF!</v>
      </c>
      <c r="BD72" s="217" t="e">
        <f>SUM(#REF!)</f>
        <v>#REF!</v>
      </c>
      <c r="BE72" s="217" t="e">
        <f>SUM(#REF!)</f>
        <v>#REF!</v>
      </c>
    </row>
    <row r="73" spans="1:104" s="193" customFormat="1" x14ac:dyDescent="0.2">
      <c r="A73" s="202"/>
      <c r="B73" s="203"/>
      <c r="C73" s="218"/>
      <c r="D73" s="219"/>
      <c r="E73" s="220"/>
      <c r="F73" s="221"/>
      <c r="G73" s="208"/>
      <c r="O73" s="201"/>
      <c r="CA73" s="201"/>
      <c r="CB73" s="201"/>
    </row>
    <row r="74" spans="1:104" s="193" customFormat="1" x14ac:dyDescent="0.2">
      <c r="A74" s="202"/>
      <c r="B74" s="203"/>
      <c r="C74" s="204" t="s">
        <v>362</v>
      </c>
      <c r="D74" s="205"/>
      <c r="E74" s="206"/>
      <c r="F74" s="207"/>
      <c r="G74" s="208"/>
      <c r="O74" s="201">
        <v>2</v>
      </c>
      <c r="AC74" s="193">
        <v>1</v>
      </c>
      <c r="AZ74" s="193">
        <v>4</v>
      </c>
      <c r="BA74" s="193">
        <f>IF(AZ74=1,G74,0)</f>
        <v>0</v>
      </c>
      <c r="BB74" s="193">
        <f>IF(AZ74=2,G74,0)</f>
        <v>0</v>
      </c>
      <c r="BC74" s="193">
        <f>IF(AZ74=3,G74,0)</f>
        <v>0</v>
      </c>
      <c r="BD74" s="193">
        <f>IF(AZ74=4,G74,0)</f>
        <v>0</v>
      </c>
      <c r="BE74" s="193">
        <f>IF(AZ74=5,G74,0)</f>
        <v>0</v>
      </c>
      <c r="CA74" s="201">
        <v>12</v>
      </c>
      <c r="CB74" s="201">
        <v>0</v>
      </c>
      <c r="CZ74" s="193">
        <v>0</v>
      </c>
    </row>
    <row r="75" spans="1:104" s="193" customFormat="1" x14ac:dyDescent="0.2">
      <c r="A75" s="202">
        <v>52</v>
      </c>
      <c r="B75" s="203" t="s">
        <v>465</v>
      </c>
      <c r="C75" s="209" t="s">
        <v>363</v>
      </c>
      <c r="D75" s="205" t="s">
        <v>235</v>
      </c>
      <c r="E75" s="206">
        <v>88</v>
      </c>
      <c r="F75" s="353"/>
      <c r="G75" s="208">
        <f t="shared" si="3"/>
        <v>0</v>
      </c>
      <c r="O75" s="201"/>
      <c r="CA75" s="201"/>
      <c r="CB75" s="201"/>
    </row>
    <row r="76" spans="1:104" s="193" customFormat="1" x14ac:dyDescent="0.2">
      <c r="A76" s="202">
        <v>53</v>
      </c>
      <c r="B76" s="203" t="s">
        <v>466</v>
      </c>
      <c r="C76" s="209" t="s">
        <v>364</v>
      </c>
      <c r="D76" s="205" t="s">
        <v>235</v>
      </c>
      <c r="E76" s="206">
        <v>280</v>
      </c>
      <c r="F76" s="353"/>
      <c r="G76" s="208">
        <f t="shared" si="3"/>
        <v>0</v>
      </c>
      <c r="O76" s="201"/>
      <c r="CA76" s="201"/>
      <c r="CB76" s="201"/>
    </row>
    <row r="77" spans="1:104" s="193" customFormat="1" x14ac:dyDescent="0.2">
      <c r="A77" s="202">
        <v>54</v>
      </c>
      <c r="B77" s="203" t="s">
        <v>467</v>
      </c>
      <c r="C77" s="209" t="s">
        <v>510</v>
      </c>
      <c r="D77" s="205" t="s">
        <v>235</v>
      </c>
      <c r="E77" s="206">
        <v>11</v>
      </c>
      <c r="F77" s="353"/>
      <c r="G77" s="208">
        <f t="shared" ref="G77" si="4">E77*F77</f>
        <v>0</v>
      </c>
      <c r="O77" s="201"/>
      <c r="CA77" s="201"/>
      <c r="CB77" s="201"/>
    </row>
    <row r="78" spans="1:104" s="193" customFormat="1" x14ac:dyDescent="0.2">
      <c r="A78" s="202">
        <v>55</v>
      </c>
      <c r="B78" s="203" t="s">
        <v>468</v>
      </c>
      <c r="C78" s="209" t="s">
        <v>407</v>
      </c>
      <c r="D78" s="205" t="s">
        <v>139</v>
      </c>
      <c r="E78" s="206">
        <v>1</v>
      </c>
      <c r="F78" s="353"/>
      <c r="G78" s="208">
        <f t="shared" si="3"/>
        <v>0</v>
      </c>
      <c r="O78" s="201"/>
      <c r="CA78" s="201"/>
      <c r="CB78" s="201"/>
    </row>
    <row r="79" spans="1:104" s="193" customFormat="1" x14ac:dyDescent="0.2">
      <c r="A79" s="202">
        <v>56</v>
      </c>
      <c r="B79" s="203" t="s">
        <v>469</v>
      </c>
      <c r="C79" s="209" t="s">
        <v>408</v>
      </c>
      <c r="D79" s="205" t="s">
        <v>139</v>
      </c>
      <c r="E79" s="206">
        <v>14</v>
      </c>
      <c r="F79" s="353"/>
      <c r="G79" s="208">
        <f t="shared" si="3"/>
        <v>0</v>
      </c>
      <c r="O79" s="201"/>
      <c r="CA79" s="201"/>
      <c r="CB79" s="201"/>
    </row>
    <row r="80" spans="1:104" s="193" customFormat="1" x14ac:dyDescent="0.2">
      <c r="A80" s="202">
        <v>57</v>
      </c>
      <c r="B80" s="203" t="s">
        <v>470</v>
      </c>
      <c r="C80" s="209" t="s">
        <v>409</v>
      </c>
      <c r="D80" s="205" t="s">
        <v>235</v>
      </c>
      <c r="E80" s="206">
        <v>22</v>
      </c>
      <c r="F80" s="353"/>
      <c r="G80" s="208">
        <f t="shared" si="3"/>
        <v>0</v>
      </c>
      <c r="O80" s="201"/>
      <c r="CA80" s="201"/>
      <c r="CB80" s="201"/>
    </row>
    <row r="81" spans="1:80" s="193" customFormat="1" x14ac:dyDescent="0.2">
      <c r="A81" s="202">
        <v>58</v>
      </c>
      <c r="B81" s="203" t="s">
        <v>471</v>
      </c>
      <c r="C81" s="209" t="s">
        <v>410</v>
      </c>
      <c r="D81" s="205" t="s">
        <v>139</v>
      </c>
      <c r="E81" s="206">
        <v>9</v>
      </c>
      <c r="F81" s="353"/>
      <c r="G81" s="208">
        <f t="shared" si="3"/>
        <v>0</v>
      </c>
      <c r="O81" s="201"/>
      <c r="CA81" s="201"/>
      <c r="CB81" s="201"/>
    </row>
    <row r="82" spans="1:80" s="193" customFormat="1" x14ac:dyDescent="0.2">
      <c r="A82" s="202">
        <v>59</v>
      </c>
      <c r="B82" s="203" t="s">
        <v>472</v>
      </c>
      <c r="C82" s="209" t="s">
        <v>411</v>
      </c>
      <c r="D82" s="205" t="s">
        <v>139</v>
      </c>
      <c r="E82" s="206">
        <v>0</v>
      </c>
      <c r="F82" s="353"/>
      <c r="G82" s="208">
        <f t="shared" si="3"/>
        <v>0</v>
      </c>
      <c r="O82" s="201"/>
      <c r="CA82" s="201"/>
      <c r="CB82" s="201"/>
    </row>
    <row r="83" spans="1:80" s="193" customFormat="1" x14ac:dyDescent="0.2">
      <c r="A83" s="202">
        <v>60</v>
      </c>
      <c r="B83" s="203" t="s">
        <v>473</v>
      </c>
      <c r="C83" s="209" t="s">
        <v>412</v>
      </c>
      <c r="D83" s="205" t="s">
        <v>139</v>
      </c>
      <c r="E83" s="206">
        <v>1</v>
      </c>
      <c r="F83" s="353"/>
      <c r="G83" s="208">
        <f t="shared" si="3"/>
        <v>0</v>
      </c>
      <c r="O83" s="201"/>
      <c r="CA83" s="201"/>
      <c r="CB83" s="201"/>
    </row>
    <row r="84" spans="1:80" s="193" customFormat="1" x14ac:dyDescent="0.2">
      <c r="A84" s="202">
        <v>61</v>
      </c>
      <c r="B84" s="203" t="s">
        <v>474</v>
      </c>
      <c r="C84" s="209" t="s">
        <v>413</v>
      </c>
      <c r="D84" s="205" t="s">
        <v>139</v>
      </c>
      <c r="E84" s="206">
        <v>2</v>
      </c>
      <c r="F84" s="353"/>
      <c r="G84" s="208">
        <f t="shared" si="3"/>
        <v>0</v>
      </c>
      <c r="O84" s="201"/>
      <c r="CA84" s="201"/>
      <c r="CB84" s="201"/>
    </row>
    <row r="85" spans="1:80" s="193" customFormat="1" ht="22.5" x14ac:dyDescent="0.2">
      <c r="A85" s="202">
        <v>62</v>
      </c>
      <c r="B85" s="203" t="s">
        <v>475</v>
      </c>
      <c r="C85" s="209" t="s">
        <v>365</v>
      </c>
      <c r="D85" s="205" t="s">
        <v>139</v>
      </c>
      <c r="E85" s="206">
        <v>1</v>
      </c>
      <c r="F85" s="353"/>
      <c r="G85" s="208">
        <f t="shared" si="3"/>
        <v>0</v>
      </c>
      <c r="O85" s="201"/>
      <c r="CA85" s="201"/>
      <c r="CB85" s="201"/>
    </row>
    <row r="86" spans="1:80" s="193" customFormat="1" x14ac:dyDescent="0.2">
      <c r="A86" s="202">
        <v>63</v>
      </c>
      <c r="B86" s="203" t="s">
        <v>476</v>
      </c>
      <c r="C86" s="209" t="s">
        <v>366</v>
      </c>
      <c r="D86" s="205" t="s">
        <v>139</v>
      </c>
      <c r="E86" s="206">
        <v>180</v>
      </c>
      <c r="F86" s="353"/>
      <c r="G86" s="208">
        <f t="shared" si="3"/>
        <v>0</v>
      </c>
      <c r="O86" s="201"/>
      <c r="CA86" s="201"/>
      <c r="CB86" s="201"/>
    </row>
    <row r="87" spans="1:80" s="193" customFormat="1" ht="22.5" x14ac:dyDescent="0.2">
      <c r="A87" s="202">
        <v>64</v>
      </c>
      <c r="B87" s="203" t="s">
        <v>477</v>
      </c>
      <c r="C87" s="209" t="s">
        <v>367</v>
      </c>
      <c r="D87" s="205" t="s">
        <v>139</v>
      </c>
      <c r="E87" s="206">
        <v>50</v>
      </c>
      <c r="F87" s="353"/>
      <c r="G87" s="208">
        <f t="shared" si="3"/>
        <v>0</v>
      </c>
      <c r="O87" s="201"/>
      <c r="CA87" s="201"/>
      <c r="CB87" s="201"/>
    </row>
    <row r="88" spans="1:80" s="193" customFormat="1" x14ac:dyDescent="0.2">
      <c r="A88" s="202">
        <v>65</v>
      </c>
      <c r="B88" s="203" t="s">
        <v>478</v>
      </c>
      <c r="C88" s="209" t="s">
        <v>368</v>
      </c>
      <c r="D88" s="205" t="s">
        <v>139</v>
      </c>
      <c r="E88" s="206">
        <v>45</v>
      </c>
      <c r="F88" s="353"/>
      <c r="G88" s="208">
        <f t="shared" si="3"/>
        <v>0</v>
      </c>
      <c r="O88" s="201"/>
      <c r="CA88" s="201"/>
      <c r="CB88" s="201"/>
    </row>
    <row r="89" spans="1:80" s="193" customFormat="1" x14ac:dyDescent="0.2">
      <c r="A89" s="202">
        <v>66</v>
      </c>
      <c r="B89" s="203" t="s">
        <v>479</v>
      </c>
      <c r="C89" s="209" t="s">
        <v>512</v>
      </c>
      <c r="D89" s="205" t="s">
        <v>139</v>
      </c>
      <c r="E89" s="206">
        <v>85</v>
      </c>
      <c r="F89" s="353"/>
      <c r="G89" s="208">
        <f t="shared" si="3"/>
        <v>0</v>
      </c>
      <c r="O89" s="201"/>
      <c r="CA89" s="201"/>
      <c r="CB89" s="201"/>
    </row>
    <row r="90" spans="1:80" s="193" customFormat="1" ht="22.5" x14ac:dyDescent="0.2">
      <c r="A90" s="202">
        <v>67</v>
      </c>
      <c r="B90" s="203" t="s">
        <v>480</v>
      </c>
      <c r="C90" s="209" t="s">
        <v>513</v>
      </c>
      <c r="D90" s="205" t="s">
        <v>139</v>
      </c>
      <c r="E90" s="206">
        <v>48</v>
      </c>
      <c r="F90" s="353"/>
      <c r="G90" s="208">
        <f t="shared" si="3"/>
        <v>0</v>
      </c>
      <c r="O90" s="201"/>
      <c r="CA90" s="201"/>
      <c r="CB90" s="201"/>
    </row>
    <row r="91" spans="1:80" s="193" customFormat="1" x14ac:dyDescent="0.2">
      <c r="A91" s="202">
        <v>68</v>
      </c>
      <c r="B91" s="203" t="s">
        <v>481</v>
      </c>
      <c r="C91" s="209" t="s">
        <v>369</v>
      </c>
      <c r="D91" s="205" t="s">
        <v>139</v>
      </c>
      <c r="E91" s="206">
        <v>2</v>
      </c>
      <c r="F91" s="353"/>
      <c r="G91" s="208">
        <f t="shared" si="3"/>
        <v>0</v>
      </c>
      <c r="O91" s="201"/>
      <c r="CA91" s="201"/>
      <c r="CB91" s="201"/>
    </row>
    <row r="92" spans="1:80" s="193" customFormat="1" ht="22.5" x14ac:dyDescent="0.2">
      <c r="A92" s="202">
        <v>69</v>
      </c>
      <c r="B92" s="203" t="s">
        <v>482</v>
      </c>
      <c r="C92" s="209" t="s">
        <v>370</v>
      </c>
      <c r="D92" s="205" t="s">
        <v>139</v>
      </c>
      <c r="E92" s="206">
        <v>46</v>
      </c>
      <c r="F92" s="353"/>
      <c r="G92" s="208">
        <f t="shared" si="3"/>
        <v>0</v>
      </c>
      <c r="O92" s="201"/>
      <c r="CA92" s="201"/>
      <c r="CB92" s="201"/>
    </row>
    <row r="93" spans="1:80" s="193" customFormat="1" ht="22.5" x14ac:dyDescent="0.2">
      <c r="A93" s="202">
        <v>70</v>
      </c>
      <c r="B93" s="203" t="s">
        <v>483</v>
      </c>
      <c r="C93" s="209" t="s">
        <v>371</v>
      </c>
      <c r="D93" s="205" t="s">
        <v>139</v>
      </c>
      <c r="E93" s="206">
        <v>19</v>
      </c>
      <c r="F93" s="353"/>
      <c r="G93" s="208">
        <f t="shared" si="3"/>
        <v>0</v>
      </c>
      <c r="O93" s="201"/>
      <c r="CA93" s="201"/>
      <c r="CB93" s="201"/>
    </row>
    <row r="94" spans="1:80" s="193" customFormat="1" ht="22.5" x14ac:dyDescent="0.2">
      <c r="A94" s="202">
        <v>71</v>
      </c>
      <c r="B94" s="203" t="s">
        <v>484</v>
      </c>
      <c r="C94" s="209" t="s">
        <v>372</v>
      </c>
      <c r="D94" s="205" t="s">
        <v>139</v>
      </c>
      <c r="E94" s="206">
        <v>5</v>
      </c>
      <c r="F94" s="353"/>
      <c r="G94" s="208">
        <f t="shared" si="3"/>
        <v>0</v>
      </c>
      <c r="O94" s="201"/>
      <c r="CA94" s="201"/>
      <c r="CB94" s="201"/>
    </row>
    <row r="95" spans="1:80" s="193" customFormat="1" ht="22.5" x14ac:dyDescent="0.2">
      <c r="A95" s="202">
        <v>72</v>
      </c>
      <c r="B95" s="203" t="s">
        <v>485</v>
      </c>
      <c r="C95" s="209" t="s">
        <v>373</v>
      </c>
      <c r="D95" s="205" t="s">
        <v>139</v>
      </c>
      <c r="E95" s="206">
        <v>19</v>
      </c>
      <c r="F95" s="353"/>
      <c r="G95" s="208">
        <f t="shared" si="3"/>
        <v>0</v>
      </c>
      <c r="O95" s="201"/>
      <c r="CA95" s="201"/>
      <c r="CB95" s="201"/>
    </row>
    <row r="96" spans="1:80" s="193" customFormat="1" ht="22.5" x14ac:dyDescent="0.2">
      <c r="A96" s="202">
        <v>73</v>
      </c>
      <c r="B96" s="203" t="s">
        <v>486</v>
      </c>
      <c r="C96" s="209" t="s">
        <v>506</v>
      </c>
      <c r="D96" s="205" t="s">
        <v>139</v>
      </c>
      <c r="E96" s="206">
        <v>3</v>
      </c>
      <c r="F96" s="353"/>
      <c r="G96" s="208">
        <f t="shared" ref="G96" si="5">E96*F96</f>
        <v>0</v>
      </c>
      <c r="O96" s="201"/>
      <c r="CA96" s="201"/>
      <c r="CB96" s="201"/>
    </row>
    <row r="97" spans="1:104" s="193" customFormat="1" ht="22.5" x14ac:dyDescent="0.2">
      <c r="A97" s="202">
        <v>74</v>
      </c>
      <c r="B97" s="203" t="s">
        <v>502</v>
      </c>
      <c r="C97" s="209" t="s">
        <v>374</v>
      </c>
      <c r="D97" s="205" t="s">
        <v>139</v>
      </c>
      <c r="E97" s="206">
        <v>23</v>
      </c>
      <c r="F97" s="353"/>
      <c r="G97" s="208">
        <f t="shared" si="3"/>
        <v>0</v>
      </c>
      <c r="O97" s="201"/>
      <c r="CA97" s="201"/>
      <c r="CB97" s="201"/>
    </row>
    <row r="98" spans="1:104" s="193" customFormat="1" ht="22.5" x14ac:dyDescent="0.2">
      <c r="A98" s="202">
        <v>75</v>
      </c>
      <c r="B98" s="203" t="s">
        <v>487</v>
      </c>
      <c r="C98" s="209" t="s">
        <v>375</v>
      </c>
      <c r="D98" s="205" t="s">
        <v>139</v>
      </c>
      <c r="E98" s="206">
        <v>10</v>
      </c>
      <c r="F98" s="353"/>
      <c r="G98" s="208">
        <f t="shared" si="3"/>
        <v>0</v>
      </c>
      <c r="O98" s="201"/>
      <c r="CA98" s="201"/>
      <c r="CB98" s="201"/>
    </row>
    <row r="99" spans="1:104" s="193" customFormat="1" x14ac:dyDescent="0.2">
      <c r="A99" s="202">
        <v>76</v>
      </c>
      <c r="B99" s="203" t="s">
        <v>488</v>
      </c>
      <c r="C99" s="209" t="s">
        <v>376</v>
      </c>
      <c r="D99" s="205" t="s">
        <v>235</v>
      </c>
      <c r="E99" s="206">
        <v>105</v>
      </c>
      <c r="F99" s="353"/>
      <c r="G99" s="208">
        <f t="shared" si="3"/>
        <v>0</v>
      </c>
      <c r="O99" s="201"/>
      <c r="CA99" s="201"/>
      <c r="CB99" s="201"/>
    </row>
    <row r="100" spans="1:104" s="193" customFormat="1" x14ac:dyDescent="0.2">
      <c r="A100" s="202">
        <v>77</v>
      </c>
      <c r="B100" s="203" t="s">
        <v>489</v>
      </c>
      <c r="C100" s="232" t="s">
        <v>377</v>
      </c>
      <c r="D100" s="205" t="s">
        <v>139</v>
      </c>
      <c r="E100" s="206">
        <v>0</v>
      </c>
      <c r="F100" s="353"/>
      <c r="G100" s="208">
        <f t="shared" si="3"/>
        <v>0</v>
      </c>
      <c r="O100" s="201"/>
      <c r="CA100" s="201"/>
      <c r="CB100" s="201"/>
    </row>
    <row r="101" spans="1:104" s="193" customFormat="1" x14ac:dyDescent="0.2">
      <c r="A101" s="202">
        <v>78</v>
      </c>
      <c r="B101" s="203" t="s">
        <v>490</v>
      </c>
      <c r="C101" s="209" t="s">
        <v>378</v>
      </c>
      <c r="D101" s="205" t="s">
        <v>235</v>
      </c>
      <c r="E101" s="206">
        <v>20</v>
      </c>
      <c r="F101" s="353"/>
      <c r="G101" s="208">
        <f t="shared" si="3"/>
        <v>0</v>
      </c>
      <c r="O101" s="201"/>
      <c r="CA101" s="201"/>
      <c r="CB101" s="201"/>
    </row>
    <row r="102" spans="1:104" s="193" customFormat="1" x14ac:dyDescent="0.2">
      <c r="A102" s="202">
        <v>79</v>
      </c>
      <c r="B102" s="203" t="s">
        <v>491</v>
      </c>
      <c r="C102" s="209" t="s">
        <v>379</v>
      </c>
      <c r="D102" s="205" t="s">
        <v>139</v>
      </c>
      <c r="E102" s="206">
        <v>10</v>
      </c>
      <c r="F102" s="353"/>
      <c r="G102" s="208">
        <f t="shared" si="3"/>
        <v>0</v>
      </c>
      <c r="O102" s="201"/>
      <c r="CA102" s="201"/>
      <c r="CB102" s="201"/>
    </row>
    <row r="103" spans="1:104" s="193" customFormat="1" x14ac:dyDescent="0.2">
      <c r="A103" s="202">
        <v>80</v>
      </c>
      <c r="B103" s="203" t="s">
        <v>492</v>
      </c>
      <c r="C103" s="209" t="s">
        <v>380</v>
      </c>
      <c r="D103" s="205" t="s">
        <v>235</v>
      </c>
      <c r="E103" s="206">
        <v>210</v>
      </c>
      <c r="F103" s="353"/>
      <c r="G103" s="208">
        <f t="shared" si="3"/>
        <v>0</v>
      </c>
      <c r="O103" s="201"/>
      <c r="CA103" s="201"/>
      <c r="CB103" s="201"/>
    </row>
    <row r="104" spans="1:104" s="193" customFormat="1" x14ac:dyDescent="0.2">
      <c r="A104" s="202">
        <v>81</v>
      </c>
      <c r="B104" s="203" t="s">
        <v>493</v>
      </c>
      <c r="C104" s="209" t="s">
        <v>381</v>
      </c>
      <c r="D104" s="205" t="s">
        <v>235</v>
      </c>
      <c r="E104" s="206">
        <v>1150</v>
      </c>
      <c r="F104" s="353"/>
      <c r="G104" s="208">
        <f t="shared" si="3"/>
        <v>0</v>
      </c>
      <c r="O104" s="201"/>
      <c r="CA104" s="201"/>
      <c r="CB104" s="201"/>
    </row>
    <row r="105" spans="1:104" s="193" customFormat="1" x14ac:dyDescent="0.2">
      <c r="A105" s="202">
        <v>82</v>
      </c>
      <c r="B105" s="203" t="s">
        <v>494</v>
      </c>
      <c r="C105" s="209" t="s">
        <v>382</v>
      </c>
      <c r="D105" s="205" t="s">
        <v>235</v>
      </c>
      <c r="E105" s="206">
        <v>980</v>
      </c>
      <c r="F105" s="353"/>
      <c r="G105" s="208">
        <f t="shared" si="3"/>
        <v>0</v>
      </c>
      <c r="O105" s="201"/>
      <c r="CA105" s="201"/>
      <c r="CB105" s="201"/>
    </row>
    <row r="106" spans="1:104" s="193" customFormat="1" ht="22.5" x14ac:dyDescent="0.2">
      <c r="A106" s="202">
        <v>83</v>
      </c>
      <c r="B106" s="203" t="s">
        <v>495</v>
      </c>
      <c r="C106" s="209" t="s">
        <v>383</v>
      </c>
      <c r="D106" s="205" t="s">
        <v>139</v>
      </c>
      <c r="E106" s="206">
        <v>14</v>
      </c>
      <c r="F106" s="353"/>
      <c r="G106" s="208">
        <f t="shared" si="3"/>
        <v>0</v>
      </c>
      <c r="O106" s="201"/>
      <c r="CA106" s="201"/>
      <c r="CB106" s="201"/>
    </row>
    <row r="107" spans="1:104" s="193" customFormat="1" x14ac:dyDescent="0.2">
      <c r="A107" s="202">
        <v>84</v>
      </c>
      <c r="B107" s="203" t="s">
        <v>496</v>
      </c>
      <c r="C107" s="209" t="s">
        <v>568</v>
      </c>
      <c r="D107" s="205" t="s">
        <v>139</v>
      </c>
      <c r="E107" s="206">
        <v>1</v>
      </c>
      <c r="F107" s="353"/>
      <c r="G107" s="208">
        <f t="shared" si="3"/>
        <v>0</v>
      </c>
      <c r="O107" s="201"/>
      <c r="CA107" s="201"/>
      <c r="CB107" s="201"/>
    </row>
    <row r="108" spans="1:104" s="193" customFormat="1" x14ac:dyDescent="0.2">
      <c r="A108" s="202">
        <v>85</v>
      </c>
      <c r="B108" s="203" t="s">
        <v>503</v>
      </c>
      <c r="C108" s="209" t="s">
        <v>569</v>
      </c>
      <c r="D108" s="205" t="s">
        <v>139</v>
      </c>
      <c r="E108" s="206">
        <v>3</v>
      </c>
      <c r="F108" s="353"/>
      <c r="G108" s="208">
        <f t="shared" si="3"/>
        <v>0</v>
      </c>
      <c r="O108" s="201"/>
      <c r="CA108" s="201"/>
      <c r="CB108" s="201"/>
    </row>
    <row r="109" spans="1:104" s="193" customFormat="1" x14ac:dyDescent="0.2">
      <c r="A109" s="202">
        <v>86</v>
      </c>
      <c r="B109" s="203" t="s">
        <v>572</v>
      </c>
      <c r="C109" s="209" t="s">
        <v>384</v>
      </c>
      <c r="D109" s="205" t="s">
        <v>139</v>
      </c>
      <c r="E109" s="206">
        <v>100</v>
      </c>
      <c r="F109" s="353"/>
      <c r="G109" s="208">
        <f t="shared" si="3"/>
        <v>0</v>
      </c>
      <c r="O109" s="201"/>
      <c r="CA109" s="201"/>
      <c r="CB109" s="201"/>
    </row>
    <row r="110" spans="1:104" s="193" customFormat="1" x14ac:dyDescent="0.2">
      <c r="A110" s="210"/>
      <c r="B110" s="211" t="s">
        <v>342</v>
      </c>
      <c r="C110" s="212" t="s">
        <v>362</v>
      </c>
      <c r="D110" s="213"/>
      <c r="E110" s="214"/>
      <c r="F110" s="215"/>
      <c r="G110" s="216">
        <f>SUM(G75:G109)</f>
        <v>0</v>
      </c>
      <c r="O110" s="201">
        <v>4</v>
      </c>
      <c r="BA110" s="217" t="e">
        <f>SUM(#REF!)</f>
        <v>#REF!</v>
      </c>
      <c r="BB110" s="217" t="e">
        <f>SUM(#REF!)</f>
        <v>#REF!</v>
      </c>
      <c r="BC110" s="217" t="e">
        <f>SUM(#REF!)</f>
        <v>#REF!</v>
      </c>
      <c r="BD110" s="217" t="e">
        <f>SUM(#REF!)</f>
        <v>#REF!</v>
      </c>
      <c r="BE110" s="217" t="e">
        <f>SUM(#REF!)</f>
        <v>#REF!</v>
      </c>
    </row>
    <row r="111" spans="1:104" s="193" customFormat="1" x14ac:dyDescent="0.2">
      <c r="A111" s="202"/>
      <c r="B111" s="203"/>
      <c r="C111" s="209"/>
      <c r="D111" s="205"/>
      <c r="E111" s="206"/>
      <c r="F111" s="207"/>
      <c r="G111" s="208"/>
      <c r="O111" s="201"/>
      <c r="CA111" s="201"/>
      <c r="CB111" s="201"/>
    </row>
    <row r="112" spans="1:104" s="193" customFormat="1" x14ac:dyDescent="0.2">
      <c r="A112" s="202"/>
      <c r="B112" s="203"/>
      <c r="C112" s="204" t="s">
        <v>385</v>
      </c>
      <c r="D112" s="205"/>
      <c r="E112" s="206"/>
      <c r="F112" s="207"/>
      <c r="G112" s="208"/>
      <c r="O112" s="201">
        <v>2</v>
      </c>
      <c r="AC112" s="193">
        <v>1</v>
      </c>
      <c r="AZ112" s="193">
        <v>4</v>
      </c>
      <c r="BA112" s="193">
        <f>IF(AZ112=1,G112,0)</f>
        <v>0</v>
      </c>
      <c r="BB112" s="193">
        <f>IF(AZ112=2,G112,0)</f>
        <v>0</v>
      </c>
      <c r="BC112" s="193">
        <f>IF(AZ112=3,G112,0)</f>
        <v>0</v>
      </c>
      <c r="BD112" s="193">
        <f>IF(AZ112=4,G112,0)</f>
        <v>0</v>
      </c>
      <c r="BE112" s="193">
        <f>IF(AZ112=5,G112,0)</f>
        <v>0</v>
      </c>
      <c r="CA112" s="201">
        <v>12</v>
      </c>
      <c r="CB112" s="201">
        <v>0</v>
      </c>
      <c r="CZ112" s="193">
        <v>0</v>
      </c>
    </row>
    <row r="113" spans="1:80" s="193" customFormat="1" x14ac:dyDescent="0.2">
      <c r="A113" s="202">
        <v>87</v>
      </c>
      <c r="B113" s="203" t="s">
        <v>573</v>
      </c>
      <c r="C113" s="209" t="s">
        <v>386</v>
      </c>
      <c r="D113" s="205" t="s">
        <v>139</v>
      </c>
      <c r="E113" s="206">
        <v>1</v>
      </c>
      <c r="F113" s="353"/>
      <c r="G113" s="208">
        <f>E113*F113</f>
        <v>0</v>
      </c>
      <c r="O113" s="201"/>
      <c r="CA113" s="201"/>
      <c r="CB113" s="201"/>
    </row>
    <row r="114" spans="1:80" s="193" customFormat="1" x14ac:dyDescent="0.2">
      <c r="A114" s="210"/>
      <c r="B114" s="211" t="s">
        <v>342</v>
      </c>
      <c r="C114" s="212" t="s">
        <v>385</v>
      </c>
      <c r="D114" s="213"/>
      <c r="E114" s="214"/>
      <c r="F114" s="215"/>
      <c r="G114" s="216">
        <f>SUM(G113:G113)</f>
        <v>0</v>
      </c>
      <c r="O114" s="201">
        <v>4</v>
      </c>
      <c r="BA114" s="217" t="e">
        <f>SUM(#REF!)</f>
        <v>#REF!</v>
      </c>
      <c r="BB114" s="217" t="e">
        <f>SUM(#REF!)</f>
        <v>#REF!</v>
      </c>
      <c r="BC114" s="217" t="e">
        <f>SUM(#REF!)</f>
        <v>#REF!</v>
      </c>
      <c r="BD114" s="217" t="e">
        <f>SUM(#REF!)</f>
        <v>#REF!</v>
      </c>
      <c r="BE114" s="217" t="e">
        <f>SUM(#REF!)</f>
        <v>#REF!</v>
      </c>
    </row>
    <row r="115" spans="1:80" s="193" customFormat="1" x14ac:dyDescent="0.2">
      <c r="A115" s="202"/>
      <c r="B115" s="203"/>
      <c r="C115" s="209"/>
      <c r="D115" s="205"/>
      <c r="E115" s="206"/>
      <c r="F115" s="207"/>
      <c r="G115" s="208"/>
      <c r="O115" s="201"/>
      <c r="CA115" s="201"/>
      <c r="CB115" s="201"/>
    </row>
    <row r="116" spans="1:80" s="193" customFormat="1" ht="22.5" x14ac:dyDescent="0.2">
      <c r="A116" s="202">
        <v>88</v>
      </c>
      <c r="B116" s="203" t="s">
        <v>574</v>
      </c>
      <c r="C116" s="209" t="s">
        <v>387</v>
      </c>
      <c r="D116" s="205" t="s">
        <v>317</v>
      </c>
      <c r="E116" s="206">
        <v>1</v>
      </c>
      <c r="F116" s="353"/>
      <c r="G116" s="208">
        <f>E116*F116</f>
        <v>0</v>
      </c>
      <c r="O116" s="201"/>
      <c r="CA116" s="201"/>
      <c r="CB116" s="201"/>
    </row>
    <row r="117" spans="1:80" s="193" customFormat="1" x14ac:dyDescent="0.2">
      <c r="A117" s="202">
        <v>89</v>
      </c>
      <c r="B117" s="203" t="s">
        <v>575</v>
      </c>
      <c r="C117" s="209" t="s">
        <v>388</v>
      </c>
      <c r="D117" s="205" t="s">
        <v>317</v>
      </c>
      <c r="E117" s="206">
        <v>1</v>
      </c>
      <c r="F117" s="353"/>
      <c r="G117" s="208">
        <f>E117*F117</f>
        <v>0</v>
      </c>
      <c r="O117" s="201"/>
      <c r="CA117" s="201"/>
      <c r="CB117" s="201"/>
    </row>
    <row r="118" spans="1:80" s="193" customFormat="1" x14ac:dyDescent="0.2">
      <c r="A118" s="210"/>
      <c r="B118" s="211" t="s">
        <v>342</v>
      </c>
      <c r="C118" s="212" t="s">
        <v>389</v>
      </c>
      <c r="D118" s="213"/>
      <c r="E118" s="214"/>
      <c r="F118" s="215"/>
      <c r="G118" s="216">
        <f>SUM(G116:G117)</f>
        <v>0</v>
      </c>
      <c r="O118" s="201">
        <v>4</v>
      </c>
      <c r="BA118" s="217" t="e">
        <f>SUM(#REF!)</f>
        <v>#REF!</v>
      </c>
      <c r="BB118" s="217" t="e">
        <f>SUM(#REF!)</f>
        <v>#REF!</v>
      </c>
      <c r="BC118" s="217" t="e">
        <f>SUM(#REF!)</f>
        <v>#REF!</v>
      </c>
      <c r="BD118" s="217" t="e">
        <f>SUM(#REF!)</f>
        <v>#REF!</v>
      </c>
      <c r="BE118" s="217" t="e">
        <f>SUM(#REF!)</f>
        <v>#REF!</v>
      </c>
    </row>
    <row r="119" spans="1:80" s="193" customFormat="1" x14ac:dyDescent="0.2">
      <c r="A119" s="202"/>
      <c r="B119" s="203"/>
      <c r="C119" s="222"/>
      <c r="D119" s="219"/>
      <c r="E119" s="220"/>
      <c r="F119" s="221"/>
      <c r="G119" s="208"/>
      <c r="O119" s="201"/>
      <c r="CA119" s="201"/>
      <c r="CB119" s="201"/>
    </row>
    <row r="120" spans="1:80" s="193" customFormat="1" x14ac:dyDescent="0.2">
      <c r="A120" s="210"/>
      <c r="B120" s="211" t="s">
        <v>342</v>
      </c>
      <c r="C120" s="212" t="s">
        <v>390</v>
      </c>
      <c r="D120" s="213"/>
      <c r="E120" s="214"/>
      <c r="F120" s="215"/>
      <c r="G120" s="216">
        <f>G110+G72+G68+G59+G22+G114+G118</f>
        <v>0</v>
      </c>
      <c r="O120" s="201">
        <v>4</v>
      </c>
      <c r="BA120" s="217">
        <f>SUM(BA9:BA10)</f>
        <v>0</v>
      </c>
      <c r="BB120" s="217">
        <f>SUM(BB9:BB10)</f>
        <v>0</v>
      </c>
      <c r="BC120" s="217">
        <f>SUM(BC9:BC10)</f>
        <v>0</v>
      </c>
      <c r="BD120" s="217">
        <f>SUM(BD9:BD10)</f>
        <v>0</v>
      </c>
      <c r="BE120" s="217">
        <f>SUM(BE9:BE10)</f>
        <v>0</v>
      </c>
    </row>
    <row r="121" spans="1:80" s="193" customFormat="1" ht="13.5" thickBot="1" x14ac:dyDescent="0.25">
      <c r="A121" s="223"/>
      <c r="B121" s="223"/>
      <c r="C121" s="223"/>
      <c r="D121" s="223"/>
      <c r="E121" s="223"/>
      <c r="F121" s="224"/>
      <c r="G121" s="223"/>
    </row>
    <row r="122" spans="1:80" s="193" customFormat="1" ht="13.5" thickBot="1" x14ac:dyDescent="0.25">
      <c r="A122" s="225"/>
      <c r="B122" s="226"/>
      <c r="C122" s="226" t="s">
        <v>391</v>
      </c>
      <c r="D122" s="226"/>
      <c r="E122" s="226"/>
      <c r="F122" s="227"/>
      <c r="G122" s="228">
        <f>G120-G118</f>
        <v>0</v>
      </c>
    </row>
    <row r="123" spans="1:80" s="193" customFormat="1" ht="13.5" thickBot="1" x14ac:dyDescent="0.25">
      <c r="A123" s="225"/>
      <c r="B123" s="226"/>
      <c r="C123" s="226" t="s">
        <v>392</v>
      </c>
      <c r="D123" s="226"/>
      <c r="E123" s="226"/>
      <c r="F123" s="227"/>
      <c r="G123" s="228">
        <f>G120</f>
        <v>0</v>
      </c>
    </row>
    <row r="124" spans="1:80" x14ac:dyDescent="0.2">
      <c r="D124" s="10"/>
    </row>
    <row r="125" spans="1:80" x14ac:dyDescent="0.2">
      <c r="D125" s="10"/>
    </row>
    <row r="126" spans="1:80" ht="15.75" customHeight="1" x14ac:dyDescent="0.2">
      <c r="A126" s="351" t="s">
        <v>312</v>
      </c>
      <c r="B126" s="351"/>
      <c r="C126" s="352"/>
      <c r="D126" s="6"/>
      <c r="E126" s="229"/>
      <c r="F126" s="229"/>
      <c r="G126" s="229"/>
      <c r="H126" s="229"/>
      <c r="I126" s="229"/>
      <c r="J126" s="229"/>
      <c r="K126" s="229"/>
      <c r="L126" s="229"/>
      <c r="M126" s="229"/>
      <c r="N126" s="229"/>
      <c r="O126" s="229"/>
      <c r="P126" s="229"/>
      <c r="Q126" s="229"/>
      <c r="R126" s="229"/>
      <c r="S126" s="229"/>
      <c r="T126" s="229"/>
      <c r="U126" s="229"/>
      <c r="V126" s="229"/>
      <c r="W126" s="229"/>
      <c r="X126" s="229"/>
    </row>
    <row r="127" spans="1:80" x14ac:dyDescent="0.2">
      <c r="A127" s="332"/>
      <c r="B127" s="333"/>
      <c r="C127" s="334"/>
      <c r="D127" s="333"/>
      <c r="E127" s="333"/>
      <c r="F127" s="333"/>
      <c r="G127" s="335"/>
      <c r="H127" s="229"/>
      <c r="I127" s="229"/>
      <c r="J127" s="229"/>
      <c r="K127" s="229"/>
      <c r="L127" s="229"/>
      <c r="M127" s="229"/>
      <c r="N127" s="229"/>
      <c r="O127" s="229"/>
      <c r="P127" s="229"/>
      <c r="Q127" s="229"/>
      <c r="R127" s="229"/>
      <c r="S127" s="229"/>
      <c r="T127" s="229"/>
      <c r="U127" s="229"/>
      <c r="V127" s="229"/>
      <c r="W127" s="229"/>
      <c r="X127" s="229"/>
      <c r="AG127" t="s">
        <v>313</v>
      </c>
    </row>
    <row r="128" spans="1:80" x14ac:dyDescent="0.2">
      <c r="A128" s="336"/>
      <c r="B128" s="337"/>
      <c r="C128" s="338"/>
      <c r="D128" s="337"/>
      <c r="E128" s="337"/>
      <c r="F128" s="337"/>
      <c r="G128" s="339"/>
      <c r="H128" s="229"/>
      <c r="I128" s="229"/>
      <c r="J128" s="229"/>
      <c r="K128" s="229"/>
      <c r="L128" s="229"/>
      <c r="M128" s="229"/>
      <c r="N128" s="229"/>
      <c r="O128" s="229"/>
      <c r="P128" s="229"/>
      <c r="Q128" s="229"/>
      <c r="R128" s="229"/>
      <c r="S128" s="229"/>
      <c r="T128" s="229"/>
      <c r="U128" s="229"/>
      <c r="V128" s="229"/>
      <c r="W128" s="229"/>
      <c r="X128" s="229"/>
    </row>
    <row r="129" spans="1:24" x14ac:dyDescent="0.2">
      <c r="A129" s="336"/>
      <c r="B129" s="337"/>
      <c r="C129" s="338"/>
      <c r="D129" s="337"/>
      <c r="E129" s="337"/>
      <c r="F129" s="337"/>
      <c r="G129" s="339"/>
      <c r="H129" s="229"/>
      <c r="I129" s="229"/>
      <c r="J129" s="229"/>
      <c r="K129" s="229"/>
      <c r="L129" s="229"/>
      <c r="M129" s="229"/>
      <c r="N129" s="229"/>
      <c r="O129" s="229"/>
      <c r="P129" s="229"/>
      <c r="Q129" s="229"/>
      <c r="R129" s="229"/>
      <c r="S129" s="229"/>
      <c r="T129" s="229"/>
      <c r="U129" s="229"/>
      <c r="V129" s="229"/>
      <c r="W129" s="229"/>
      <c r="X129" s="229"/>
    </row>
    <row r="130" spans="1:24" x14ac:dyDescent="0.2">
      <c r="A130" s="336"/>
      <c r="B130" s="337"/>
      <c r="C130" s="338"/>
      <c r="D130" s="337"/>
      <c r="E130" s="337"/>
      <c r="F130" s="337"/>
      <c r="G130" s="339"/>
      <c r="H130" s="229"/>
      <c r="I130" s="229"/>
      <c r="J130" s="229"/>
      <c r="K130" s="229"/>
      <c r="L130" s="229"/>
      <c r="M130" s="229"/>
      <c r="N130" s="229"/>
      <c r="O130" s="229"/>
      <c r="P130" s="229"/>
      <c r="Q130" s="229"/>
      <c r="R130" s="229"/>
      <c r="S130" s="229"/>
      <c r="T130" s="229"/>
      <c r="U130" s="229"/>
      <c r="V130" s="229"/>
      <c r="W130" s="229"/>
      <c r="X130" s="229"/>
    </row>
    <row r="131" spans="1:24" x14ac:dyDescent="0.2">
      <c r="A131" s="340"/>
      <c r="B131" s="341"/>
      <c r="C131" s="342"/>
      <c r="D131" s="341"/>
      <c r="E131" s="341"/>
      <c r="F131" s="341"/>
      <c r="G131" s="343"/>
      <c r="H131" s="229"/>
      <c r="I131" s="229"/>
      <c r="J131" s="229"/>
      <c r="K131" s="229"/>
      <c r="L131" s="229"/>
      <c r="M131" s="229"/>
      <c r="N131" s="229"/>
      <c r="O131" s="229"/>
      <c r="P131" s="229"/>
      <c r="Q131" s="229"/>
      <c r="R131" s="229"/>
      <c r="S131" s="229"/>
      <c r="T131" s="229"/>
      <c r="U131" s="229"/>
      <c r="V131" s="229"/>
      <c r="W131" s="229"/>
      <c r="X131" s="229"/>
    </row>
    <row r="132" spans="1:24" x14ac:dyDescent="0.2">
      <c r="D132" s="10"/>
    </row>
    <row r="133" spans="1:24" x14ac:dyDescent="0.2">
      <c r="D133" s="10"/>
    </row>
    <row r="134" spans="1:24" x14ac:dyDescent="0.2">
      <c r="D134" s="10"/>
    </row>
    <row r="135" spans="1:24" x14ac:dyDescent="0.2">
      <c r="D135" s="10"/>
    </row>
    <row r="136" spans="1:24" x14ac:dyDescent="0.2">
      <c r="D136" s="10"/>
    </row>
    <row r="137" spans="1:24" x14ac:dyDescent="0.2">
      <c r="D137" s="10"/>
    </row>
    <row r="138" spans="1:24" x14ac:dyDescent="0.2">
      <c r="D138" s="10"/>
    </row>
    <row r="139" spans="1:24" x14ac:dyDescent="0.2">
      <c r="D139" s="10"/>
    </row>
    <row r="140" spans="1:24" x14ac:dyDescent="0.2">
      <c r="D140" s="10"/>
    </row>
    <row r="141" spans="1:24" x14ac:dyDescent="0.2">
      <c r="D141" s="10"/>
    </row>
    <row r="142" spans="1:24" x14ac:dyDescent="0.2">
      <c r="D142" s="10"/>
    </row>
    <row r="143" spans="1:24" x14ac:dyDescent="0.2">
      <c r="D143" s="10"/>
    </row>
    <row r="144" spans="1:2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</sheetData>
  <sheetProtection sheet="1" objects="1" scenarios="1"/>
  <protectedRanges>
    <protectedRange sqref="F67" name="Oblast4"/>
    <protectedRange sqref="F77:F109 F113 F116:F117" name="Oblast1"/>
    <protectedRange sqref="A127" name="Oblast1_1"/>
    <protectedRange sqref="A127" name="Oblast3"/>
  </protectedRanges>
  <mergeCells count="6">
    <mergeCell ref="A127:G131"/>
    <mergeCell ref="A1:G1"/>
    <mergeCell ref="C2:G2"/>
    <mergeCell ref="C3:G3"/>
    <mergeCell ref="C4:G4"/>
    <mergeCell ref="A126:C12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CZ4993"/>
  <sheetViews>
    <sheetView workbookViewId="0">
      <pane ySplit="7" topLeftCell="A24" activePane="bottomLeft" state="frozen"/>
      <selection pane="bottomLeft" activeCell="C33" sqref="C33"/>
    </sheetView>
  </sheetViews>
  <sheetFormatPr defaultRowHeight="12.75" x14ac:dyDescent="0.2"/>
  <cols>
    <col min="1" max="1" width="3.42578125" customWidth="1"/>
    <col min="2" max="2" width="12.5703125" style="121" customWidth="1"/>
    <col min="3" max="3" width="40.140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57" ht="15.75" customHeight="1" x14ac:dyDescent="0.25">
      <c r="A1" s="344" t="s">
        <v>7</v>
      </c>
      <c r="B1" s="344"/>
      <c r="C1" s="344"/>
      <c r="D1" s="344"/>
      <c r="E1" s="344"/>
      <c r="F1" s="344"/>
      <c r="G1" s="344"/>
      <c r="AG1" t="s">
        <v>92</v>
      </c>
    </row>
    <row r="2" spans="1:57" ht="24.95" customHeight="1" x14ac:dyDescent="0.2">
      <c r="A2" s="139" t="s">
        <v>8</v>
      </c>
      <c r="B2" s="49" t="s">
        <v>43</v>
      </c>
      <c r="C2" s="345" t="s">
        <v>44</v>
      </c>
      <c r="D2" s="346"/>
      <c r="E2" s="346"/>
      <c r="F2" s="346"/>
      <c r="G2" s="347"/>
      <c r="AG2" t="s">
        <v>93</v>
      </c>
    </row>
    <row r="3" spans="1:57" ht="24.95" customHeight="1" x14ac:dyDescent="0.2">
      <c r="A3" s="139" t="s">
        <v>9</v>
      </c>
      <c r="B3" s="49" t="s">
        <v>46</v>
      </c>
      <c r="C3" s="345" t="s">
        <v>47</v>
      </c>
      <c r="D3" s="346"/>
      <c r="E3" s="346"/>
      <c r="F3" s="346"/>
      <c r="G3" s="347"/>
      <c r="AC3" s="121" t="s">
        <v>93</v>
      </c>
      <c r="AG3" t="s">
        <v>94</v>
      </c>
    </row>
    <row r="4" spans="1:57" ht="24.95" customHeight="1" x14ac:dyDescent="0.2">
      <c r="A4" s="140" t="s">
        <v>10</v>
      </c>
      <c r="B4" s="141" t="s">
        <v>54</v>
      </c>
      <c r="C4" s="348" t="s">
        <v>55</v>
      </c>
      <c r="D4" s="349"/>
      <c r="E4" s="349"/>
      <c r="F4" s="349"/>
      <c r="G4" s="350"/>
      <c r="AG4" t="s">
        <v>95</v>
      </c>
    </row>
    <row r="5" spans="1:57" x14ac:dyDescent="0.2">
      <c r="D5" s="10"/>
    </row>
    <row r="6" spans="1:57" s="237" customFormat="1" x14ac:dyDescent="0.2">
      <c r="A6" s="233" t="s">
        <v>96</v>
      </c>
      <c r="B6" s="234" t="s">
        <v>97</v>
      </c>
      <c r="C6" s="234" t="s">
        <v>98</v>
      </c>
      <c r="D6" s="234" t="s">
        <v>99</v>
      </c>
      <c r="E6" s="234" t="s">
        <v>327</v>
      </c>
      <c r="F6" s="235" t="s">
        <v>328</v>
      </c>
      <c r="G6" s="236" t="s">
        <v>329</v>
      </c>
    </row>
    <row r="7" spans="1:57" s="237" customFormat="1" x14ac:dyDescent="0.2">
      <c r="A7" s="238" t="s">
        <v>117</v>
      </c>
      <c r="B7" s="239" t="s">
        <v>85</v>
      </c>
      <c r="C7" s="240" t="s">
        <v>86</v>
      </c>
      <c r="D7" s="241"/>
      <c r="E7" s="242"/>
      <c r="F7" s="243"/>
      <c r="G7" s="244"/>
      <c r="O7" s="237">
        <v>1</v>
      </c>
    </row>
    <row r="8" spans="1:57" s="237" customFormat="1" x14ac:dyDescent="0.2">
      <c r="A8" s="238"/>
      <c r="B8" s="239"/>
      <c r="C8" s="245" t="s">
        <v>385</v>
      </c>
      <c r="D8" s="246"/>
      <c r="E8" s="247"/>
      <c r="F8" s="248"/>
      <c r="G8" s="249"/>
    </row>
    <row r="9" spans="1:57" s="237" customFormat="1" ht="90" x14ac:dyDescent="0.2">
      <c r="A9" s="250"/>
      <c r="B9" s="251"/>
      <c r="C9" s="252" t="s">
        <v>514</v>
      </c>
      <c r="D9" s="253"/>
      <c r="E9" s="254"/>
      <c r="F9" s="255"/>
      <c r="G9" s="256"/>
    </row>
    <row r="10" spans="1:57" s="237" customFormat="1" ht="22.5" x14ac:dyDescent="0.2">
      <c r="A10" s="250"/>
      <c r="B10" s="251"/>
      <c r="C10" s="252" t="s">
        <v>515</v>
      </c>
      <c r="D10" s="253"/>
      <c r="E10" s="254"/>
      <c r="F10" s="255"/>
      <c r="G10" s="256"/>
    </row>
    <row r="11" spans="1:57" s="237" customFormat="1" x14ac:dyDescent="0.2">
      <c r="A11" s="250">
        <v>1</v>
      </c>
      <c r="B11" s="251" t="s">
        <v>577</v>
      </c>
      <c r="C11" s="257" t="s">
        <v>565</v>
      </c>
      <c r="D11" s="253" t="s">
        <v>139</v>
      </c>
      <c r="E11" s="254">
        <v>180</v>
      </c>
      <c r="F11" s="258">
        <v>0</v>
      </c>
      <c r="G11" s="256">
        <f>E11*F11</f>
        <v>0</v>
      </c>
    </row>
    <row r="12" spans="1:57" s="237" customFormat="1" x14ac:dyDescent="0.2">
      <c r="A12" s="250">
        <v>2</v>
      </c>
      <c r="B12" s="251" t="s">
        <v>577</v>
      </c>
      <c r="C12" s="257" t="s">
        <v>566</v>
      </c>
      <c r="D12" s="253" t="s">
        <v>139</v>
      </c>
      <c r="E12" s="254">
        <v>15</v>
      </c>
      <c r="F12" s="258">
        <v>0</v>
      </c>
      <c r="G12" s="256">
        <f>E12*F12</f>
        <v>0</v>
      </c>
    </row>
    <row r="13" spans="1:57" s="237" customFormat="1" ht="22.5" x14ac:dyDescent="0.2">
      <c r="A13" s="250">
        <v>3</v>
      </c>
      <c r="B13" s="251" t="s">
        <v>577</v>
      </c>
      <c r="C13" s="257" t="s">
        <v>516</v>
      </c>
      <c r="D13" s="253" t="s">
        <v>139</v>
      </c>
      <c r="E13" s="254">
        <v>0</v>
      </c>
      <c r="F13" s="258">
        <v>0</v>
      </c>
      <c r="G13" s="256">
        <f>E13*F13</f>
        <v>0</v>
      </c>
    </row>
    <row r="14" spans="1:57" s="237" customFormat="1" x14ac:dyDescent="0.2">
      <c r="A14" s="250">
        <v>4</v>
      </c>
      <c r="B14" s="251" t="s">
        <v>577</v>
      </c>
      <c r="C14" s="257" t="s">
        <v>576</v>
      </c>
      <c r="D14" s="253" t="s">
        <v>139</v>
      </c>
      <c r="E14" s="254">
        <v>0</v>
      </c>
      <c r="F14" s="258">
        <v>0</v>
      </c>
      <c r="G14" s="256">
        <f>E14*F14</f>
        <v>0</v>
      </c>
    </row>
    <row r="15" spans="1:57" s="237" customFormat="1" x14ac:dyDescent="0.2">
      <c r="A15" s="259"/>
      <c r="B15" s="260" t="s">
        <v>342</v>
      </c>
      <c r="C15" s="261" t="s">
        <v>515</v>
      </c>
      <c r="D15" s="262"/>
      <c r="E15" s="263"/>
      <c r="F15" s="264"/>
      <c r="G15" s="265">
        <f>SUM(G11:G14)</f>
        <v>0</v>
      </c>
      <c r="O15" s="237">
        <v>4</v>
      </c>
      <c r="BA15" s="266">
        <f>SUM(BA9:BA14)</f>
        <v>0</v>
      </c>
      <c r="BB15" s="266">
        <f>SUM(BB9:BB14)</f>
        <v>0</v>
      </c>
      <c r="BC15" s="266">
        <f>SUM(BC9:BC14)</f>
        <v>0</v>
      </c>
      <c r="BD15" s="266">
        <f>SUM(BD9:BD14)</f>
        <v>0</v>
      </c>
      <c r="BE15" s="266">
        <f>SUM(BE9:BE14)</f>
        <v>0</v>
      </c>
    </row>
    <row r="16" spans="1:57" s="237" customFormat="1" ht="22.5" x14ac:dyDescent="0.2">
      <c r="A16" s="250"/>
      <c r="B16" s="251"/>
      <c r="C16" s="252" t="s">
        <v>517</v>
      </c>
      <c r="D16" s="253"/>
      <c r="E16" s="254"/>
      <c r="F16" s="255"/>
      <c r="G16" s="256"/>
    </row>
    <row r="17" spans="1:7" s="237" customFormat="1" x14ac:dyDescent="0.2">
      <c r="A17" s="250">
        <v>5</v>
      </c>
      <c r="B17" s="251" t="s">
        <v>577</v>
      </c>
      <c r="C17" s="257" t="s">
        <v>518</v>
      </c>
      <c r="D17" s="253" t="s">
        <v>235</v>
      </c>
      <c r="E17" s="254">
        <v>130</v>
      </c>
      <c r="F17" s="258">
        <v>0</v>
      </c>
      <c r="G17" s="256">
        <f t="shared" ref="G17:G35" si="0">E17*F17</f>
        <v>0</v>
      </c>
    </row>
    <row r="18" spans="1:7" s="237" customFormat="1" x14ac:dyDescent="0.2">
      <c r="A18" s="250">
        <v>6</v>
      </c>
      <c r="B18" s="251" t="s">
        <v>577</v>
      </c>
      <c r="C18" s="257" t="s">
        <v>519</v>
      </c>
      <c r="D18" s="253" t="s">
        <v>139</v>
      </c>
      <c r="E18" s="254">
        <v>1</v>
      </c>
      <c r="F18" s="258">
        <v>0</v>
      </c>
      <c r="G18" s="256">
        <f t="shared" si="0"/>
        <v>0</v>
      </c>
    </row>
    <row r="19" spans="1:7" s="237" customFormat="1" x14ac:dyDescent="0.2">
      <c r="A19" s="250">
        <v>7</v>
      </c>
      <c r="B19" s="251" t="s">
        <v>577</v>
      </c>
      <c r="C19" s="257" t="s">
        <v>520</v>
      </c>
      <c r="D19" s="253" t="s">
        <v>139</v>
      </c>
      <c r="E19" s="254">
        <v>15</v>
      </c>
      <c r="F19" s="258">
        <v>0</v>
      </c>
      <c r="G19" s="256">
        <f t="shared" si="0"/>
        <v>0</v>
      </c>
    </row>
    <row r="20" spans="1:7" s="237" customFormat="1" x14ac:dyDescent="0.2">
      <c r="A20" s="250">
        <v>8</v>
      </c>
      <c r="B20" s="251" t="s">
        <v>577</v>
      </c>
      <c r="C20" s="257" t="s">
        <v>521</v>
      </c>
      <c r="D20" s="253" t="s">
        <v>139</v>
      </c>
      <c r="E20" s="254">
        <v>20</v>
      </c>
      <c r="F20" s="258">
        <v>0</v>
      </c>
      <c r="G20" s="256">
        <f t="shared" si="0"/>
        <v>0</v>
      </c>
    </row>
    <row r="21" spans="1:7" s="237" customFormat="1" x14ac:dyDescent="0.2">
      <c r="A21" s="250">
        <v>9</v>
      </c>
      <c r="B21" s="251" t="s">
        <v>577</v>
      </c>
      <c r="C21" s="257" t="s">
        <v>522</v>
      </c>
      <c r="D21" s="253" t="s">
        <v>139</v>
      </c>
      <c r="E21" s="254">
        <v>6</v>
      </c>
      <c r="F21" s="258">
        <v>0</v>
      </c>
      <c r="G21" s="256">
        <f t="shared" si="0"/>
        <v>0</v>
      </c>
    </row>
    <row r="22" spans="1:7" s="237" customFormat="1" x14ac:dyDescent="0.2">
      <c r="A22" s="250">
        <v>10</v>
      </c>
      <c r="B22" s="251" t="s">
        <v>577</v>
      </c>
      <c r="C22" s="257" t="s">
        <v>523</v>
      </c>
      <c r="D22" s="253" t="s">
        <v>139</v>
      </c>
      <c r="E22" s="254">
        <v>7</v>
      </c>
      <c r="F22" s="258">
        <v>0</v>
      </c>
      <c r="G22" s="256">
        <f t="shared" si="0"/>
        <v>0</v>
      </c>
    </row>
    <row r="23" spans="1:7" s="237" customFormat="1" ht="22.5" x14ac:dyDescent="0.2">
      <c r="A23" s="250">
        <v>11</v>
      </c>
      <c r="B23" s="251" t="s">
        <v>577</v>
      </c>
      <c r="C23" s="257" t="s">
        <v>524</v>
      </c>
      <c r="D23" s="253" t="s">
        <v>139</v>
      </c>
      <c r="E23" s="254">
        <v>7</v>
      </c>
      <c r="F23" s="258">
        <v>0</v>
      </c>
      <c r="G23" s="256">
        <f t="shared" si="0"/>
        <v>0</v>
      </c>
    </row>
    <row r="24" spans="1:7" s="237" customFormat="1" x14ac:dyDescent="0.2">
      <c r="A24" s="250">
        <v>12</v>
      </c>
      <c r="B24" s="251" t="s">
        <v>577</v>
      </c>
      <c r="C24" s="257" t="s">
        <v>525</v>
      </c>
      <c r="D24" s="253" t="s">
        <v>139</v>
      </c>
      <c r="E24" s="254">
        <v>1</v>
      </c>
      <c r="F24" s="258">
        <v>0</v>
      </c>
      <c r="G24" s="256">
        <f t="shared" si="0"/>
        <v>0</v>
      </c>
    </row>
    <row r="25" spans="1:7" s="237" customFormat="1" x14ac:dyDescent="0.2">
      <c r="A25" s="250">
        <v>13</v>
      </c>
      <c r="B25" s="251" t="s">
        <v>577</v>
      </c>
      <c r="C25" s="257" t="s">
        <v>526</v>
      </c>
      <c r="D25" s="253" t="s">
        <v>139</v>
      </c>
      <c r="E25" s="254">
        <v>0</v>
      </c>
      <c r="F25" s="258">
        <v>0</v>
      </c>
      <c r="G25" s="256">
        <f t="shared" si="0"/>
        <v>0</v>
      </c>
    </row>
    <row r="26" spans="1:7" s="237" customFormat="1" ht="22.5" x14ac:dyDescent="0.2">
      <c r="A26" s="250">
        <v>14</v>
      </c>
      <c r="B26" s="251" t="s">
        <v>577</v>
      </c>
      <c r="C26" s="257" t="s">
        <v>527</v>
      </c>
      <c r="D26" s="253" t="s">
        <v>139</v>
      </c>
      <c r="E26" s="254">
        <v>0</v>
      </c>
      <c r="F26" s="258">
        <v>0</v>
      </c>
      <c r="G26" s="256">
        <f t="shared" si="0"/>
        <v>0</v>
      </c>
    </row>
    <row r="27" spans="1:7" s="237" customFormat="1" x14ac:dyDescent="0.2">
      <c r="A27" s="250">
        <v>15</v>
      </c>
      <c r="B27" s="251" t="s">
        <v>577</v>
      </c>
      <c r="C27" s="257" t="s">
        <v>528</v>
      </c>
      <c r="D27" s="253" t="s">
        <v>357</v>
      </c>
      <c r="E27" s="254">
        <v>8</v>
      </c>
      <c r="F27" s="258">
        <v>0</v>
      </c>
      <c r="G27" s="256">
        <f t="shared" si="0"/>
        <v>0</v>
      </c>
    </row>
    <row r="28" spans="1:7" s="237" customFormat="1" x14ac:dyDescent="0.2">
      <c r="A28" s="250">
        <v>16</v>
      </c>
      <c r="B28" s="251" t="s">
        <v>577</v>
      </c>
      <c r="C28" s="257" t="s">
        <v>529</v>
      </c>
      <c r="D28" s="253" t="s">
        <v>357</v>
      </c>
      <c r="E28" s="254">
        <v>8</v>
      </c>
      <c r="F28" s="258">
        <v>0</v>
      </c>
      <c r="G28" s="256">
        <f t="shared" si="0"/>
        <v>0</v>
      </c>
    </row>
    <row r="29" spans="1:7" s="237" customFormat="1" x14ac:dyDescent="0.2">
      <c r="A29" s="250">
        <v>17</v>
      </c>
      <c r="B29" s="251" t="s">
        <v>577</v>
      </c>
      <c r="C29" s="257" t="s">
        <v>530</v>
      </c>
      <c r="D29" s="253" t="s">
        <v>139</v>
      </c>
      <c r="E29" s="254">
        <v>7</v>
      </c>
      <c r="F29" s="258">
        <v>0</v>
      </c>
      <c r="G29" s="256">
        <f t="shared" si="0"/>
        <v>0</v>
      </c>
    </row>
    <row r="30" spans="1:7" s="237" customFormat="1" x14ac:dyDescent="0.2">
      <c r="A30" s="250">
        <v>18</v>
      </c>
      <c r="B30" s="251" t="s">
        <v>577</v>
      </c>
      <c r="C30" s="257" t="s">
        <v>531</v>
      </c>
      <c r="D30" s="253" t="s">
        <v>139</v>
      </c>
      <c r="E30" s="254">
        <v>0</v>
      </c>
      <c r="F30" s="258">
        <v>0</v>
      </c>
      <c r="G30" s="256">
        <f t="shared" si="0"/>
        <v>0</v>
      </c>
    </row>
    <row r="31" spans="1:7" s="237" customFormat="1" ht="22.5" x14ac:dyDescent="0.2">
      <c r="A31" s="250">
        <v>19</v>
      </c>
      <c r="B31" s="251" t="s">
        <v>577</v>
      </c>
      <c r="C31" s="257" t="s">
        <v>532</v>
      </c>
      <c r="D31" s="253" t="s">
        <v>139</v>
      </c>
      <c r="E31" s="254">
        <v>0</v>
      </c>
      <c r="F31" s="258">
        <v>0</v>
      </c>
      <c r="G31" s="256">
        <f t="shared" si="0"/>
        <v>0</v>
      </c>
    </row>
    <row r="32" spans="1:7" s="237" customFormat="1" x14ac:dyDescent="0.2">
      <c r="A32" s="250">
        <v>20</v>
      </c>
      <c r="B32" s="251" t="s">
        <v>577</v>
      </c>
      <c r="C32" s="257" t="s">
        <v>533</v>
      </c>
      <c r="D32" s="253" t="s">
        <v>235</v>
      </c>
      <c r="E32" s="254">
        <v>130</v>
      </c>
      <c r="F32" s="258">
        <v>0</v>
      </c>
      <c r="G32" s="256">
        <f t="shared" si="0"/>
        <v>0</v>
      </c>
    </row>
    <row r="33" spans="1:57" s="237" customFormat="1" x14ac:dyDescent="0.2">
      <c r="A33" s="250">
        <v>21</v>
      </c>
      <c r="B33" s="251" t="s">
        <v>577</v>
      </c>
      <c r="C33" s="257" t="s">
        <v>534</v>
      </c>
      <c r="D33" s="253" t="s">
        <v>139</v>
      </c>
      <c r="E33" s="254">
        <v>7</v>
      </c>
      <c r="F33" s="258">
        <v>0</v>
      </c>
      <c r="G33" s="256">
        <f t="shared" si="0"/>
        <v>0</v>
      </c>
    </row>
    <row r="34" spans="1:57" s="237" customFormat="1" x14ac:dyDescent="0.2">
      <c r="A34" s="250">
        <v>22</v>
      </c>
      <c r="B34" s="251" t="s">
        <v>577</v>
      </c>
      <c r="C34" s="257" t="s">
        <v>535</v>
      </c>
      <c r="D34" s="253" t="s">
        <v>139</v>
      </c>
      <c r="E34" s="254">
        <v>7</v>
      </c>
      <c r="F34" s="258">
        <v>0</v>
      </c>
      <c r="G34" s="256">
        <f t="shared" si="0"/>
        <v>0</v>
      </c>
    </row>
    <row r="35" spans="1:57" s="237" customFormat="1" ht="22.5" x14ac:dyDescent="0.2">
      <c r="A35" s="250">
        <v>23</v>
      </c>
      <c r="B35" s="251" t="s">
        <v>577</v>
      </c>
      <c r="C35" s="257" t="s">
        <v>536</v>
      </c>
      <c r="D35" s="253" t="s">
        <v>139</v>
      </c>
      <c r="E35" s="254">
        <v>7</v>
      </c>
      <c r="F35" s="258">
        <v>0</v>
      </c>
      <c r="G35" s="256">
        <f t="shared" si="0"/>
        <v>0</v>
      </c>
    </row>
    <row r="36" spans="1:57" s="237" customFormat="1" x14ac:dyDescent="0.2">
      <c r="A36" s="259"/>
      <c r="B36" s="260" t="s">
        <v>342</v>
      </c>
      <c r="C36" s="261" t="s">
        <v>517</v>
      </c>
      <c r="D36" s="262"/>
      <c r="E36" s="263"/>
      <c r="F36" s="264"/>
      <c r="G36" s="265">
        <f>SUM(G17:G35)</f>
        <v>0</v>
      </c>
      <c r="O36" s="237">
        <v>4</v>
      </c>
      <c r="BA36" s="266">
        <f>SUM(BA32:BA35)</f>
        <v>0</v>
      </c>
      <c r="BB36" s="266">
        <f>SUM(BB32:BB35)</f>
        <v>0</v>
      </c>
      <c r="BC36" s="266">
        <f>SUM(BC32:BC35)</f>
        <v>0</v>
      </c>
      <c r="BD36" s="266">
        <f>SUM(BD32:BD35)</f>
        <v>0</v>
      </c>
      <c r="BE36" s="266">
        <f>SUM(BE32:BE35)</f>
        <v>0</v>
      </c>
    </row>
    <row r="37" spans="1:57" s="237" customFormat="1" x14ac:dyDescent="0.2">
      <c r="A37" s="250"/>
      <c r="B37" s="251"/>
      <c r="C37" s="252" t="s">
        <v>537</v>
      </c>
      <c r="D37" s="253"/>
      <c r="E37" s="254"/>
      <c r="F37" s="255"/>
      <c r="G37" s="256"/>
    </row>
    <row r="38" spans="1:57" s="237" customFormat="1" x14ac:dyDescent="0.2">
      <c r="A38" s="250">
        <v>24</v>
      </c>
      <c r="B38" s="251" t="s">
        <v>577</v>
      </c>
      <c r="C38" s="257" t="s">
        <v>538</v>
      </c>
      <c r="D38" s="253" t="s">
        <v>139</v>
      </c>
      <c r="E38" s="254">
        <v>1</v>
      </c>
      <c r="F38" s="258">
        <v>0</v>
      </c>
      <c r="G38" s="256">
        <f>E38*F38</f>
        <v>0</v>
      </c>
    </row>
    <row r="39" spans="1:57" s="237" customFormat="1" x14ac:dyDescent="0.2">
      <c r="A39" s="250">
        <v>25</v>
      </c>
      <c r="B39" s="251" t="s">
        <v>577</v>
      </c>
      <c r="C39" s="257" t="s">
        <v>559</v>
      </c>
      <c r="D39" s="253" t="s">
        <v>235</v>
      </c>
      <c r="E39" s="254">
        <v>70</v>
      </c>
      <c r="F39" s="258">
        <v>0</v>
      </c>
      <c r="G39" s="256">
        <f t="shared" ref="G39:G60" si="1">E39*F39</f>
        <v>0</v>
      </c>
    </row>
    <row r="40" spans="1:57" s="237" customFormat="1" x14ac:dyDescent="0.2">
      <c r="A40" s="250">
        <v>26</v>
      </c>
      <c r="B40" s="251" t="s">
        <v>577</v>
      </c>
      <c r="C40" s="257" t="s">
        <v>560</v>
      </c>
      <c r="D40" s="253" t="s">
        <v>139</v>
      </c>
      <c r="E40" s="254">
        <v>6</v>
      </c>
      <c r="F40" s="258">
        <v>0</v>
      </c>
      <c r="G40" s="256">
        <f t="shared" si="1"/>
        <v>0</v>
      </c>
    </row>
    <row r="41" spans="1:57" s="237" customFormat="1" x14ac:dyDescent="0.2">
      <c r="A41" s="250">
        <v>27</v>
      </c>
      <c r="B41" s="251" t="s">
        <v>577</v>
      </c>
      <c r="C41" s="257" t="s">
        <v>561</v>
      </c>
      <c r="D41" s="253" t="s">
        <v>139</v>
      </c>
      <c r="E41" s="254">
        <v>6</v>
      </c>
      <c r="F41" s="258">
        <v>0</v>
      </c>
      <c r="G41" s="256">
        <f t="shared" si="1"/>
        <v>0</v>
      </c>
    </row>
    <row r="42" spans="1:57" s="237" customFormat="1" x14ac:dyDescent="0.2">
      <c r="A42" s="250">
        <v>28</v>
      </c>
      <c r="B42" s="251" t="s">
        <v>577</v>
      </c>
      <c r="C42" s="257" t="s">
        <v>539</v>
      </c>
      <c r="D42" s="253" t="s">
        <v>139</v>
      </c>
      <c r="E42" s="254">
        <v>1</v>
      </c>
      <c r="F42" s="258">
        <v>0</v>
      </c>
      <c r="G42" s="256">
        <f t="shared" si="1"/>
        <v>0</v>
      </c>
    </row>
    <row r="43" spans="1:57" s="237" customFormat="1" x14ac:dyDescent="0.2">
      <c r="A43" s="250">
        <v>29</v>
      </c>
      <c r="B43" s="251" t="s">
        <v>577</v>
      </c>
      <c r="C43" s="257" t="s">
        <v>540</v>
      </c>
      <c r="D43" s="253" t="s">
        <v>139</v>
      </c>
      <c r="E43" s="254">
        <v>6</v>
      </c>
      <c r="F43" s="258">
        <v>0</v>
      </c>
      <c r="G43" s="256">
        <f t="shared" si="1"/>
        <v>0</v>
      </c>
    </row>
    <row r="44" spans="1:57" s="237" customFormat="1" x14ac:dyDescent="0.2">
      <c r="A44" s="250">
        <v>30</v>
      </c>
      <c r="B44" s="251" t="s">
        <v>577</v>
      </c>
      <c r="C44" s="257" t="s">
        <v>562</v>
      </c>
      <c r="D44" s="253" t="s">
        <v>139</v>
      </c>
      <c r="E44" s="254">
        <v>30</v>
      </c>
      <c r="F44" s="258">
        <v>0</v>
      </c>
      <c r="G44" s="256">
        <f t="shared" si="1"/>
        <v>0</v>
      </c>
    </row>
    <row r="45" spans="1:57" s="237" customFormat="1" x14ac:dyDescent="0.2">
      <c r="A45" s="250">
        <v>31</v>
      </c>
      <c r="B45" s="251" t="s">
        <v>577</v>
      </c>
      <c r="C45" s="257" t="s">
        <v>541</v>
      </c>
      <c r="D45" s="253" t="s">
        <v>357</v>
      </c>
      <c r="E45" s="254">
        <v>3</v>
      </c>
      <c r="F45" s="258">
        <v>0</v>
      </c>
      <c r="G45" s="256">
        <f t="shared" si="1"/>
        <v>0</v>
      </c>
    </row>
    <row r="46" spans="1:57" s="237" customFormat="1" ht="22.5" x14ac:dyDescent="0.2">
      <c r="A46" s="250">
        <v>32</v>
      </c>
      <c r="B46" s="251" t="s">
        <v>577</v>
      </c>
      <c r="C46" s="257" t="s">
        <v>563</v>
      </c>
      <c r="D46" s="253" t="s">
        <v>139</v>
      </c>
      <c r="E46" s="254">
        <v>1</v>
      </c>
      <c r="F46" s="258">
        <v>0</v>
      </c>
      <c r="G46" s="256">
        <f t="shared" si="1"/>
        <v>0</v>
      </c>
    </row>
    <row r="47" spans="1:57" s="237" customFormat="1" x14ac:dyDescent="0.2">
      <c r="A47" s="250">
        <v>33</v>
      </c>
      <c r="B47" s="251" t="s">
        <v>577</v>
      </c>
      <c r="C47" s="257" t="s">
        <v>542</v>
      </c>
      <c r="D47" s="253" t="s">
        <v>139</v>
      </c>
      <c r="E47" s="254">
        <v>1</v>
      </c>
      <c r="F47" s="258">
        <v>0</v>
      </c>
      <c r="G47" s="256">
        <f t="shared" si="1"/>
        <v>0</v>
      </c>
    </row>
    <row r="48" spans="1:57" s="237" customFormat="1" x14ac:dyDescent="0.2">
      <c r="A48" s="250">
        <v>34</v>
      </c>
      <c r="B48" s="251" t="s">
        <v>577</v>
      </c>
      <c r="C48" s="257" t="s">
        <v>543</v>
      </c>
      <c r="D48" s="253" t="s">
        <v>139</v>
      </c>
      <c r="E48" s="254">
        <v>1</v>
      </c>
      <c r="F48" s="258">
        <v>0</v>
      </c>
      <c r="G48" s="256">
        <f t="shared" si="1"/>
        <v>0</v>
      </c>
    </row>
    <row r="49" spans="1:57" s="237" customFormat="1" x14ac:dyDescent="0.2">
      <c r="A49" s="250">
        <v>35</v>
      </c>
      <c r="B49" s="251" t="s">
        <v>577</v>
      </c>
      <c r="C49" s="257" t="s">
        <v>544</v>
      </c>
      <c r="D49" s="253" t="s">
        <v>139</v>
      </c>
      <c r="E49" s="254">
        <v>1</v>
      </c>
      <c r="F49" s="258">
        <v>0</v>
      </c>
      <c r="G49" s="256">
        <f t="shared" si="1"/>
        <v>0</v>
      </c>
    </row>
    <row r="50" spans="1:57" s="237" customFormat="1" x14ac:dyDescent="0.2">
      <c r="A50" s="250">
        <v>36</v>
      </c>
      <c r="B50" s="251" t="s">
        <v>577</v>
      </c>
      <c r="C50" s="257" t="s">
        <v>545</v>
      </c>
      <c r="D50" s="253" t="s">
        <v>139</v>
      </c>
      <c r="E50" s="254">
        <v>1</v>
      </c>
      <c r="F50" s="258">
        <v>0</v>
      </c>
      <c r="G50" s="256">
        <f t="shared" si="1"/>
        <v>0</v>
      </c>
    </row>
    <row r="51" spans="1:57" s="237" customFormat="1" x14ac:dyDescent="0.2">
      <c r="A51" s="250">
        <v>37</v>
      </c>
      <c r="B51" s="251" t="s">
        <v>577</v>
      </c>
      <c r="C51" s="257" t="s">
        <v>546</v>
      </c>
      <c r="D51" s="253" t="s">
        <v>139</v>
      </c>
      <c r="E51" s="254">
        <v>1</v>
      </c>
      <c r="F51" s="258">
        <v>0</v>
      </c>
      <c r="G51" s="256">
        <f t="shared" si="1"/>
        <v>0</v>
      </c>
    </row>
    <row r="52" spans="1:57" s="237" customFormat="1" x14ac:dyDescent="0.2">
      <c r="A52" s="250">
        <v>38</v>
      </c>
      <c r="B52" s="251" t="s">
        <v>577</v>
      </c>
      <c r="C52" s="257" t="s">
        <v>528</v>
      </c>
      <c r="D52" s="253" t="s">
        <v>357</v>
      </c>
      <c r="E52" s="254">
        <v>4</v>
      </c>
      <c r="F52" s="258">
        <v>0</v>
      </c>
      <c r="G52" s="256">
        <f t="shared" si="1"/>
        <v>0</v>
      </c>
    </row>
    <row r="53" spans="1:57" s="237" customFormat="1" x14ac:dyDescent="0.2">
      <c r="A53" s="250">
        <v>39</v>
      </c>
      <c r="B53" s="251" t="s">
        <v>577</v>
      </c>
      <c r="C53" s="257" t="s">
        <v>529</v>
      </c>
      <c r="D53" s="253" t="s">
        <v>357</v>
      </c>
      <c r="E53" s="254">
        <v>4</v>
      </c>
      <c r="F53" s="258">
        <v>0</v>
      </c>
      <c r="G53" s="256">
        <f t="shared" si="1"/>
        <v>0</v>
      </c>
    </row>
    <row r="54" spans="1:57" s="237" customFormat="1" ht="22.5" x14ac:dyDescent="0.2">
      <c r="A54" s="250">
        <v>40</v>
      </c>
      <c r="B54" s="251" t="s">
        <v>577</v>
      </c>
      <c r="C54" s="257" t="s">
        <v>547</v>
      </c>
      <c r="D54" s="253" t="s">
        <v>139</v>
      </c>
      <c r="E54" s="254">
        <v>3</v>
      </c>
      <c r="F54" s="258">
        <v>0</v>
      </c>
      <c r="G54" s="256">
        <f t="shared" si="1"/>
        <v>0</v>
      </c>
    </row>
    <row r="55" spans="1:57" s="237" customFormat="1" x14ac:dyDescent="0.2">
      <c r="A55" s="250">
        <v>41</v>
      </c>
      <c r="B55" s="251" t="s">
        <v>577</v>
      </c>
      <c r="C55" s="257" t="s">
        <v>548</v>
      </c>
      <c r="D55" s="253" t="s">
        <v>139</v>
      </c>
      <c r="E55" s="254">
        <v>3</v>
      </c>
      <c r="F55" s="258">
        <v>0</v>
      </c>
      <c r="G55" s="256">
        <f t="shared" si="1"/>
        <v>0</v>
      </c>
    </row>
    <row r="56" spans="1:57" s="237" customFormat="1" x14ac:dyDescent="0.2">
      <c r="A56" s="250">
        <v>42</v>
      </c>
      <c r="B56" s="251" t="s">
        <v>577</v>
      </c>
      <c r="C56" s="257" t="s">
        <v>549</v>
      </c>
      <c r="D56" s="253" t="s">
        <v>139</v>
      </c>
      <c r="E56" s="254">
        <v>10</v>
      </c>
      <c r="F56" s="258">
        <v>0</v>
      </c>
      <c r="G56" s="256">
        <f t="shared" si="1"/>
        <v>0</v>
      </c>
    </row>
    <row r="57" spans="1:57" s="237" customFormat="1" x14ac:dyDescent="0.2">
      <c r="A57" s="250">
        <v>43</v>
      </c>
      <c r="B57" s="251" t="s">
        <v>577</v>
      </c>
      <c r="C57" s="257" t="s">
        <v>550</v>
      </c>
      <c r="D57" s="253" t="s">
        <v>139</v>
      </c>
      <c r="E57" s="254">
        <v>1</v>
      </c>
      <c r="F57" s="258">
        <v>0</v>
      </c>
      <c r="G57" s="256">
        <f t="shared" si="1"/>
        <v>0</v>
      </c>
    </row>
    <row r="58" spans="1:57" s="237" customFormat="1" ht="22.5" x14ac:dyDescent="0.2">
      <c r="A58" s="250">
        <v>44</v>
      </c>
      <c r="B58" s="251" t="s">
        <v>577</v>
      </c>
      <c r="C58" s="257" t="s">
        <v>551</v>
      </c>
      <c r="D58" s="253" t="s">
        <v>139</v>
      </c>
      <c r="E58" s="254">
        <v>1</v>
      </c>
      <c r="F58" s="258">
        <v>0</v>
      </c>
      <c r="G58" s="256">
        <f t="shared" si="1"/>
        <v>0</v>
      </c>
    </row>
    <row r="59" spans="1:57" s="237" customFormat="1" ht="22.5" x14ac:dyDescent="0.2">
      <c r="A59" s="250">
        <v>45</v>
      </c>
      <c r="B59" s="251" t="s">
        <v>577</v>
      </c>
      <c r="C59" s="257" t="s">
        <v>564</v>
      </c>
      <c r="D59" s="253" t="s">
        <v>139</v>
      </c>
      <c r="E59" s="254">
        <v>1</v>
      </c>
      <c r="F59" s="258">
        <v>0</v>
      </c>
      <c r="G59" s="256">
        <f t="shared" si="1"/>
        <v>0</v>
      </c>
    </row>
    <row r="60" spans="1:57" s="237" customFormat="1" x14ac:dyDescent="0.2">
      <c r="A60" s="250">
        <v>46</v>
      </c>
      <c r="B60" s="251" t="s">
        <v>577</v>
      </c>
      <c r="C60" s="257" t="s">
        <v>552</v>
      </c>
      <c r="D60" s="253" t="s">
        <v>139</v>
      </c>
      <c r="E60" s="254">
        <v>20</v>
      </c>
      <c r="F60" s="258">
        <v>0</v>
      </c>
      <c r="G60" s="256">
        <f t="shared" si="1"/>
        <v>0</v>
      </c>
    </row>
    <row r="61" spans="1:57" s="237" customFormat="1" x14ac:dyDescent="0.2">
      <c r="A61" s="250">
        <v>47</v>
      </c>
      <c r="B61" s="251" t="s">
        <v>577</v>
      </c>
      <c r="C61" s="257" t="s">
        <v>582</v>
      </c>
      <c r="D61" s="253" t="s">
        <v>205</v>
      </c>
      <c r="E61" s="254">
        <v>1</v>
      </c>
      <c r="F61" s="258">
        <v>0</v>
      </c>
      <c r="G61" s="256">
        <f>E61*F61</f>
        <v>0</v>
      </c>
    </row>
    <row r="62" spans="1:57" s="237" customFormat="1" x14ac:dyDescent="0.2">
      <c r="A62" s="259"/>
      <c r="B62" s="260" t="s">
        <v>342</v>
      </c>
      <c r="C62" s="261" t="s">
        <v>584</v>
      </c>
      <c r="D62" s="262"/>
      <c r="E62" s="263"/>
      <c r="F62" s="264"/>
      <c r="G62" s="265">
        <f>SUM(G38:G61)</f>
        <v>0</v>
      </c>
      <c r="O62" s="237">
        <v>4</v>
      </c>
      <c r="BA62" s="266">
        <f>SUM(BA58:BA61)</f>
        <v>0</v>
      </c>
      <c r="BB62" s="266">
        <f>SUM(BB58:BB61)</f>
        <v>0</v>
      </c>
      <c r="BC62" s="266">
        <f>SUM(BC58:BC61)</f>
        <v>0</v>
      </c>
      <c r="BD62" s="266">
        <f>SUM(BD58:BD61)</f>
        <v>0</v>
      </c>
      <c r="BE62" s="266">
        <f>SUM(BE58:BE61)</f>
        <v>0</v>
      </c>
    </row>
    <row r="63" spans="1:57" s="237" customFormat="1" x14ac:dyDescent="0.2">
      <c r="A63" s="250"/>
      <c r="B63" s="251"/>
      <c r="C63" s="252" t="s">
        <v>578</v>
      </c>
      <c r="D63" s="253"/>
      <c r="E63" s="254"/>
      <c r="F63" s="255"/>
      <c r="G63" s="256"/>
    </row>
    <row r="64" spans="1:57" s="237" customFormat="1" x14ac:dyDescent="0.2">
      <c r="A64" s="250">
        <v>48</v>
      </c>
      <c r="B64" s="251" t="s">
        <v>577</v>
      </c>
      <c r="C64" s="257" t="s">
        <v>581</v>
      </c>
      <c r="D64" s="253" t="s">
        <v>139</v>
      </c>
      <c r="E64" s="254">
        <v>14</v>
      </c>
      <c r="F64" s="258">
        <v>0</v>
      </c>
      <c r="G64" s="256">
        <f t="shared" ref="G64:G67" si="2">E64*F64</f>
        <v>0</v>
      </c>
    </row>
    <row r="65" spans="1:104" s="237" customFormat="1" x14ac:dyDescent="0.2">
      <c r="A65" s="250">
        <v>49</v>
      </c>
      <c r="B65" s="251" t="s">
        <v>577</v>
      </c>
      <c r="C65" s="257" t="s">
        <v>579</v>
      </c>
      <c r="D65" s="253" t="s">
        <v>235</v>
      </c>
      <c r="E65" s="254">
        <v>280</v>
      </c>
      <c r="F65" s="258">
        <v>0</v>
      </c>
      <c r="G65" s="256">
        <f t="shared" si="2"/>
        <v>0</v>
      </c>
    </row>
    <row r="66" spans="1:104" s="237" customFormat="1" x14ac:dyDescent="0.2">
      <c r="A66" s="250">
        <v>50</v>
      </c>
      <c r="B66" s="251" t="s">
        <v>577</v>
      </c>
      <c r="C66" s="257" t="s">
        <v>580</v>
      </c>
      <c r="D66" s="253" t="s">
        <v>139</v>
      </c>
      <c r="E66" s="254">
        <v>28</v>
      </c>
      <c r="F66" s="258">
        <v>0</v>
      </c>
      <c r="G66" s="256">
        <f t="shared" si="2"/>
        <v>0</v>
      </c>
    </row>
    <row r="67" spans="1:104" s="237" customFormat="1" x14ac:dyDescent="0.2">
      <c r="A67" s="250">
        <v>51</v>
      </c>
      <c r="B67" s="251" t="s">
        <v>577</v>
      </c>
      <c r="C67" s="209" t="s">
        <v>583</v>
      </c>
      <c r="D67" s="253" t="s">
        <v>139</v>
      </c>
      <c r="E67" s="254">
        <v>45</v>
      </c>
      <c r="F67" s="258">
        <v>0</v>
      </c>
      <c r="G67" s="256">
        <f t="shared" si="2"/>
        <v>0</v>
      </c>
    </row>
    <row r="68" spans="1:104" s="237" customFormat="1" x14ac:dyDescent="0.2">
      <c r="A68" s="259"/>
      <c r="B68" s="260" t="s">
        <v>342</v>
      </c>
      <c r="C68" s="261" t="s">
        <v>567</v>
      </c>
      <c r="D68" s="262"/>
      <c r="E68" s="263"/>
      <c r="F68" s="264"/>
      <c r="G68" s="265">
        <f>SUM(G64:X67)</f>
        <v>0</v>
      </c>
      <c r="O68" s="237">
        <v>4</v>
      </c>
      <c r="BA68" s="266" t="e">
        <f>SUM(#REF!)</f>
        <v>#REF!</v>
      </c>
      <c r="BB68" s="266" t="e">
        <f>SUM(#REF!)</f>
        <v>#REF!</v>
      </c>
      <c r="BC68" s="266" t="e">
        <f>SUM(#REF!)</f>
        <v>#REF!</v>
      </c>
      <c r="BD68" s="266" t="e">
        <f>SUM(#REF!)</f>
        <v>#REF!</v>
      </c>
      <c r="BE68" s="266" t="e">
        <f>SUM(#REF!)</f>
        <v>#REF!</v>
      </c>
    </row>
    <row r="69" spans="1:104" s="237" customFormat="1" x14ac:dyDescent="0.2">
      <c r="A69" s="250"/>
      <c r="B69" s="251"/>
      <c r="C69" s="252" t="s">
        <v>553</v>
      </c>
      <c r="D69" s="253"/>
      <c r="E69" s="254"/>
      <c r="F69" s="255"/>
      <c r="G69" s="256"/>
      <c r="O69" s="237">
        <v>2</v>
      </c>
      <c r="AC69" s="237">
        <v>1</v>
      </c>
      <c r="AZ69" s="237">
        <v>4</v>
      </c>
      <c r="BA69" s="237">
        <f>IF(AZ69=1,G69,0)</f>
        <v>0</v>
      </c>
      <c r="BB69" s="237">
        <f>IF(AZ69=2,G69,0)</f>
        <v>0</v>
      </c>
      <c r="BC69" s="237">
        <f>IF(AZ69=3,G69,0)</f>
        <v>0</v>
      </c>
      <c r="BD69" s="237">
        <f>IF(AZ69=4,G69,0)</f>
        <v>0</v>
      </c>
      <c r="BE69" s="237">
        <f>IF(AZ69=5,G69,0)</f>
        <v>0</v>
      </c>
      <c r="CA69" s="237">
        <v>12</v>
      </c>
      <c r="CB69" s="237">
        <v>0</v>
      </c>
      <c r="CZ69" s="237">
        <v>0</v>
      </c>
    </row>
    <row r="70" spans="1:104" s="237" customFormat="1" x14ac:dyDescent="0.2">
      <c r="A70" s="250">
        <v>52</v>
      </c>
      <c r="B70" s="251" t="s">
        <v>577</v>
      </c>
      <c r="C70" s="257" t="s">
        <v>554</v>
      </c>
      <c r="D70" s="253" t="s">
        <v>235</v>
      </c>
      <c r="E70" s="254">
        <v>65</v>
      </c>
      <c r="F70" s="258">
        <v>0</v>
      </c>
      <c r="G70" s="256">
        <f>E70*F70</f>
        <v>0</v>
      </c>
    </row>
    <row r="71" spans="1:104" s="237" customFormat="1" x14ac:dyDescent="0.2">
      <c r="A71" s="250">
        <v>53</v>
      </c>
      <c r="B71" s="251" t="s">
        <v>577</v>
      </c>
      <c r="C71" s="257" t="s">
        <v>555</v>
      </c>
      <c r="D71" s="253" t="s">
        <v>139</v>
      </c>
      <c r="E71" s="254">
        <v>5</v>
      </c>
      <c r="F71" s="258">
        <v>0</v>
      </c>
      <c r="G71" s="256">
        <f>E71*F71</f>
        <v>0</v>
      </c>
    </row>
    <row r="72" spans="1:104" s="237" customFormat="1" x14ac:dyDescent="0.2">
      <c r="A72" s="259"/>
      <c r="B72" s="260"/>
      <c r="C72" s="261" t="s">
        <v>553</v>
      </c>
      <c r="D72" s="262"/>
      <c r="E72" s="263"/>
      <c r="F72" s="264"/>
      <c r="G72" s="265">
        <f>SUM(G70:G71)</f>
        <v>0</v>
      </c>
      <c r="O72" s="237">
        <v>4</v>
      </c>
      <c r="BA72" s="266" t="e">
        <f>SUM(#REF!)</f>
        <v>#REF!</v>
      </c>
      <c r="BB72" s="266" t="e">
        <f>SUM(#REF!)</f>
        <v>#REF!</v>
      </c>
      <c r="BC72" s="266" t="e">
        <f>SUM(#REF!)</f>
        <v>#REF!</v>
      </c>
      <c r="BD72" s="266" t="e">
        <f>SUM(#REF!)</f>
        <v>#REF!</v>
      </c>
      <c r="BE72" s="266" t="e">
        <f>SUM(#REF!)</f>
        <v>#REF!</v>
      </c>
    </row>
    <row r="73" spans="1:104" s="237" customFormat="1" x14ac:dyDescent="0.2">
      <c r="A73" s="267"/>
      <c r="B73" s="268"/>
      <c r="C73" s="269"/>
      <c r="D73" s="270"/>
      <c r="E73" s="271"/>
      <c r="F73" s="272"/>
      <c r="G73" s="273"/>
    </row>
    <row r="74" spans="1:104" s="274" customFormat="1" ht="22.5" x14ac:dyDescent="0.2">
      <c r="A74" s="250">
        <v>54</v>
      </c>
      <c r="B74" s="251" t="s">
        <v>577</v>
      </c>
      <c r="C74" s="257" t="s">
        <v>556</v>
      </c>
      <c r="D74" s="253" t="s">
        <v>317</v>
      </c>
      <c r="E74" s="254">
        <v>1</v>
      </c>
      <c r="F74" s="258">
        <v>0</v>
      </c>
      <c r="G74" s="256">
        <f>E74*F74</f>
        <v>0</v>
      </c>
    </row>
    <row r="75" spans="1:104" s="274" customFormat="1" x14ac:dyDescent="0.2">
      <c r="A75" s="250">
        <v>55</v>
      </c>
      <c r="B75" s="251" t="s">
        <v>577</v>
      </c>
      <c r="C75" s="257" t="s">
        <v>557</v>
      </c>
      <c r="D75" s="253" t="s">
        <v>317</v>
      </c>
      <c r="E75" s="254">
        <v>1</v>
      </c>
      <c r="F75" s="258">
        <v>0</v>
      </c>
      <c r="G75" s="256">
        <f>E75*F75</f>
        <v>0</v>
      </c>
    </row>
    <row r="76" spans="1:104" s="274" customFormat="1" x14ac:dyDescent="0.2">
      <c r="A76" s="259"/>
      <c r="B76" s="260" t="s">
        <v>342</v>
      </c>
      <c r="C76" s="261" t="s">
        <v>389</v>
      </c>
      <c r="D76" s="262"/>
      <c r="E76" s="263"/>
      <c r="F76" s="264"/>
      <c r="G76" s="265">
        <f>SUM(G74:G75)</f>
        <v>0</v>
      </c>
      <c r="O76" s="274">
        <v>4</v>
      </c>
      <c r="BA76" s="275" t="e">
        <f>SUM(#REF!)</f>
        <v>#REF!</v>
      </c>
      <c r="BB76" s="275" t="e">
        <f>SUM(#REF!)</f>
        <v>#REF!</v>
      </c>
      <c r="BC76" s="275" t="e">
        <f>SUM(#REF!)</f>
        <v>#REF!</v>
      </c>
      <c r="BD76" s="275" t="e">
        <f>SUM(#REF!)</f>
        <v>#REF!</v>
      </c>
      <c r="BE76" s="275" t="e">
        <f>SUM(#REF!)</f>
        <v>#REF!</v>
      </c>
    </row>
    <row r="77" spans="1:104" s="237" customFormat="1" x14ac:dyDescent="0.2">
      <c r="A77" s="267"/>
      <c r="B77" s="268"/>
      <c r="C77" s="269"/>
      <c r="D77" s="270"/>
      <c r="E77" s="271"/>
      <c r="F77" s="272"/>
      <c r="G77" s="273"/>
    </row>
    <row r="78" spans="1:104" s="274" customFormat="1" x14ac:dyDescent="0.2">
      <c r="A78" s="259"/>
      <c r="B78" s="260" t="s">
        <v>342</v>
      </c>
      <c r="C78" s="261" t="s">
        <v>558</v>
      </c>
      <c r="D78" s="262"/>
      <c r="E78" s="263"/>
      <c r="F78" s="264"/>
      <c r="G78" s="265">
        <f>G76+G72+G36+G15+G68+G62</f>
        <v>0</v>
      </c>
      <c r="O78" s="274">
        <v>4</v>
      </c>
      <c r="BA78" s="275" t="e">
        <f>SUM(BA7:BA77)</f>
        <v>#REF!</v>
      </c>
      <c r="BB78" s="275" t="e">
        <f>SUM(BB7:BB77)</f>
        <v>#REF!</v>
      </c>
      <c r="BC78" s="275" t="e">
        <f>SUM(BC7:BC77)</f>
        <v>#REF!</v>
      </c>
      <c r="BD78" s="275" t="e">
        <f>SUM(BD7:BD77)</f>
        <v>#REF!</v>
      </c>
      <c r="BE78" s="275" t="e">
        <f>SUM(BE7:BE77)</f>
        <v>#REF!</v>
      </c>
    </row>
    <row r="79" spans="1:104" x14ac:dyDescent="0.2">
      <c r="D79" s="10"/>
    </row>
    <row r="80" spans="1:104" x14ac:dyDescent="0.2">
      <c r="D80" s="10"/>
    </row>
    <row r="81" spans="1:33" x14ac:dyDescent="0.2">
      <c r="D81" s="10"/>
    </row>
    <row r="82" spans="1:33" ht="15.75" customHeight="1" x14ac:dyDescent="0.2">
      <c r="A82" s="351" t="s">
        <v>312</v>
      </c>
      <c r="B82" s="351"/>
      <c r="C82" s="352"/>
      <c r="D82" s="6"/>
      <c r="E82" s="229"/>
      <c r="F82" s="229"/>
      <c r="G82" s="229"/>
      <c r="H82" s="229"/>
      <c r="I82" s="229"/>
      <c r="J82" s="229"/>
      <c r="K82" s="229"/>
      <c r="L82" s="229"/>
      <c r="M82" s="229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</row>
    <row r="83" spans="1:33" x14ac:dyDescent="0.2">
      <c r="A83" s="332"/>
      <c r="B83" s="333"/>
      <c r="C83" s="334"/>
      <c r="D83" s="333"/>
      <c r="E83" s="333"/>
      <c r="F83" s="333"/>
      <c r="G83" s="335"/>
      <c r="H83" s="229"/>
      <c r="I83" s="229"/>
      <c r="J83" s="229"/>
      <c r="K83" s="229"/>
      <c r="L83" s="229"/>
      <c r="M83" s="229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AG83" t="s">
        <v>313</v>
      </c>
    </row>
    <row r="84" spans="1:33" x14ac:dyDescent="0.2">
      <c r="A84" s="336"/>
      <c r="B84" s="337"/>
      <c r="C84" s="338"/>
      <c r="D84" s="337"/>
      <c r="E84" s="337"/>
      <c r="F84" s="337"/>
      <c r="G84" s="339"/>
      <c r="H84" s="229"/>
      <c r="I84" s="229"/>
      <c r="J84" s="229"/>
      <c r="K84" s="229"/>
      <c r="L84" s="229"/>
      <c r="M84" s="229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</row>
    <row r="85" spans="1:33" x14ac:dyDescent="0.2">
      <c r="A85" s="336"/>
      <c r="B85" s="337"/>
      <c r="C85" s="338"/>
      <c r="D85" s="337"/>
      <c r="E85" s="337"/>
      <c r="F85" s="337"/>
      <c r="G85" s="339"/>
      <c r="H85" s="229"/>
      <c r="I85" s="229"/>
      <c r="J85" s="229"/>
      <c r="K85" s="229"/>
      <c r="L85" s="229"/>
      <c r="M85" s="229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</row>
    <row r="86" spans="1:33" x14ac:dyDescent="0.2">
      <c r="A86" s="336"/>
      <c r="B86" s="337"/>
      <c r="C86" s="338"/>
      <c r="D86" s="337"/>
      <c r="E86" s="337"/>
      <c r="F86" s="337"/>
      <c r="G86" s="339"/>
      <c r="H86" s="229"/>
      <c r="I86" s="229"/>
      <c r="J86" s="229"/>
      <c r="K86" s="229"/>
      <c r="L86" s="229"/>
      <c r="M86" s="229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</row>
    <row r="87" spans="1:33" x14ac:dyDescent="0.2">
      <c r="A87" s="340"/>
      <c r="B87" s="341"/>
      <c r="C87" s="342"/>
      <c r="D87" s="341"/>
      <c r="E87" s="341"/>
      <c r="F87" s="341"/>
      <c r="G87" s="343"/>
      <c r="H87" s="229"/>
      <c r="I87" s="229"/>
      <c r="J87" s="229"/>
      <c r="K87" s="229"/>
      <c r="L87" s="229"/>
      <c r="M87" s="229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</row>
    <row r="88" spans="1:33" x14ac:dyDescent="0.2">
      <c r="D88" s="10"/>
    </row>
    <row r="89" spans="1:33" x14ac:dyDescent="0.2">
      <c r="D89" s="10"/>
    </row>
    <row r="90" spans="1:33" x14ac:dyDescent="0.2">
      <c r="D90" s="10"/>
    </row>
    <row r="91" spans="1:33" x14ac:dyDescent="0.2">
      <c r="D91" s="10"/>
    </row>
    <row r="92" spans="1:33" x14ac:dyDescent="0.2">
      <c r="D92" s="10"/>
    </row>
    <row r="93" spans="1:33" x14ac:dyDescent="0.2">
      <c r="D93" s="10"/>
    </row>
    <row r="94" spans="1:33" x14ac:dyDescent="0.2">
      <c r="D94" s="10"/>
    </row>
    <row r="95" spans="1:33" x14ac:dyDescent="0.2">
      <c r="D95" s="10"/>
    </row>
    <row r="96" spans="1:33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</sheetData>
  <sheetProtection sheet="1" objects="1" scenarios="1"/>
  <protectedRanges>
    <protectedRange sqref="A83 F11:F14 F17:F35 F38:F61 F64:F67 F70:F71 F74:F75" name="Oblast9"/>
    <protectedRange sqref="A83" name="Oblast8"/>
    <protectedRange sqref="A83" name="Oblast1_1"/>
    <protectedRange sqref="A83" name="Oblast3_1"/>
    <protectedRange sqref="F74:F75" name="Oblast1"/>
    <protectedRange sqref="F70:F71" name="Oblast2"/>
    <protectedRange sqref="F38:F61" name="Oblast3"/>
    <protectedRange sqref="F17:F35 F64:F67" name="Oblast4"/>
    <protectedRange sqref="F11:F14" name="Oblast5"/>
  </protectedRanges>
  <mergeCells count="6">
    <mergeCell ref="A82:C82"/>
    <mergeCell ref="A83:G87"/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15" sqref="A15:G1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44" t="s">
        <v>7</v>
      </c>
      <c r="B1" s="344"/>
      <c r="C1" s="344"/>
      <c r="D1" s="344"/>
      <c r="E1" s="344"/>
      <c r="F1" s="344"/>
      <c r="G1" s="344"/>
      <c r="AG1" t="s">
        <v>92</v>
      </c>
    </row>
    <row r="2" spans="1:60" ht="24.95" customHeight="1" x14ac:dyDescent="0.2">
      <c r="A2" s="139" t="s">
        <v>8</v>
      </c>
      <c r="B2" s="49" t="s">
        <v>43</v>
      </c>
      <c r="C2" s="345" t="s">
        <v>44</v>
      </c>
      <c r="D2" s="346"/>
      <c r="E2" s="346"/>
      <c r="F2" s="346"/>
      <c r="G2" s="347"/>
      <c r="AG2" t="s">
        <v>93</v>
      </c>
    </row>
    <row r="3" spans="1:60" ht="24.95" customHeight="1" x14ac:dyDescent="0.2">
      <c r="A3" s="139" t="s">
        <v>9</v>
      </c>
      <c r="B3" s="49" t="s">
        <v>46</v>
      </c>
      <c r="C3" s="345" t="s">
        <v>47</v>
      </c>
      <c r="D3" s="346"/>
      <c r="E3" s="346"/>
      <c r="F3" s="346"/>
      <c r="G3" s="347"/>
      <c r="AC3" s="121" t="s">
        <v>93</v>
      </c>
      <c r="AG3" t="s">
        <v>94</v>
      </c>
    </row>
    <row r="4" spans="1:60" ht="24.95" customHeight="1" x14ac:dyDescent="0.2">
      <c r="A4" s="140" t="s">
        <v>10</v>
      </c>
      <c r="B4" s="141" t="s">
        <v>56</v>
      </c>
      <c r="C4" s="348" t="s">
        <v>57</v>
      </c>
      <c r="D4" s="349"/>
      <c r="E4" s="349"/>
      <c r="F4" s="349"/>
      <c r="G4" s="350"/>
      <c r="AG4" t="s">
        <v>95</v>
      </c>
    </row>
    <row r="5" spans="1:60" x14ac:dyDescent="0.2">
      <c r="D5" s="10"/>
    </row>
    <row r="6" spans="1:60" ht="38.25" x14ac:dyDescent="0.2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117</v>
      </c>
      <c r="B8" s="162" t="s">
        <v>69</v>
      </c>
      <c r="C8" s="180" t="s">
        <v>57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0</v>
      </c>
      <c r="W8" s="160"/>
      <c r="X8" s="160"/>
      <c r="AG8" t="s">
        <v>118</v>
      </c>
    </row>
    <row r="9" spans="1:60" outlineLevel="1" x14ac:dyDescent="0.2">
      <c r="A9" s="167">
        <v>1</v>
      </c>
      <c r="B9" s="168" t="s">
        <v>193</v>
      </c>
      <c r="C9" s="182" t="s">
        <v>318</v>
      </c>
      <c r="D9" s="169" t="s">
        <v>317</v>
      </c>
      <c r="E9" s="170">
        <v>1</v>
      </c>
      <c r="F9" s="171">
        <v>0</v>
      </c>
      <c r="G9" s="172">
        <f>ROUND(E9*F9,2)</f>
        <v>0</v>
      </c>
      <c r="H9" s="157">
        <v>0</v>
      </c>
      <c r="I9" s="156">
        <f>ROUND(E9*H9,2)</f>
        <v>0</v>
      </c>
      <c r="J9" s="157">
        <v>0</v>
      </c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140</v>
      </c>
      <c r="T9" s="156" t="s">
        <v>141</v>
      </c>
      <c r="U9" s="156">
        <v>0</v>
      </c>
      <c r="V9" s="156">
        <f>ROUND(E9*U9,2)</f>
        <v>0</v>
      </c>
      <c r="W9" s="156"/>
      <c r="X9" s="156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3"/>
      <c r="B10" s="4"/>
      <c r="C10" s="18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104</v>
      </c>
    </row>
    <row r="11" spans="1:60" x14ac:dyDescent="0.2">
      <c r="A11" s="150"/>
      <c r="B11" s="151" t="s">
        <v>31</v>
      </c>
      <c r="C11" s="185"/>
      <c r="D11" s="152"/>
      <c r="E11" s="153"/>
      <c r="F11" s="153"/>
      <c r="G11" s="17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311</v>
      </c>
    </row>
    <row r="12" spans="1:60" x14ac:dyDescent="0.2">
      <c r="A12" s="3"/>
      <c r="B12" s="4"/>
      <c r="C12" s="18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351" t="s">
        <v>312</v>
      </c>
      <c r="B14" s="351"/>
      <c r="C14" s="35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32"/>
      <c r="B15" s="333"/>
      <c r="C15" s="334"/>
      <c r="D15" s="333"/>
      <c r="E15" s="333"/>
      <c r="F15" s="333"/>
      <c r="G15" s="3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313</v>
      </c>
    </row>
    <row r="16" spans="1:60" x14ac:dyDescent="0.2">
      <c r="A16" s="336"/>
      <c r="B16" s="337"/>
      <c r="C16" s="338"/>
      <c r="D16" s="337"/>
      <c r="E16" s="337"/>
      <c r="F16" s="337"/>
      <c r="G16" s="3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36"/>
      <c r="B17" s="337"/>
      <c r="C17" s="338"/>
      <c r="D17" s="337"/>
      <c r="E17" s="337"/>
      <c r="F17" s="337"/>
      <c r="G17" s="33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36"/>
      <c r="B18" s="337"/>
      <c r="C18" s="338"/>
      <c r="D18" s="337"/>
      <c r="E18" s="337"/>
      <c r="F18" s="337"/>
      <c r="G18" s="33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40"/>
      <c r="B19" s="341"/>
      <c r="C19" s="342"/>
      <c r="D19" s="341"/>
      <c r="E19" s="341"/>
      <c r="F19" s="341"/>
      <c r="G19" s="34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6"/>
      <c r="D21" s="10"/>
      <c r="AG21" t="s">
        <v>314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protectedRanges>
    <protectedRange sqref="F9" name="Oblast2"/>
    <protectedRange sqref="A15" name="Oblast1"/>
  </protectedRanges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A17" sqref="A17:G21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44" t="s">
        <v>7</v>
      </c>
      <c r="B1" s="344"/>
      <c r="C1" s="344"/>
      <c r="D1" s="344"/>
      <c r="E1" s="344"/>
      <c r="F1" s="344"/>
      <c r="G1" s="344"/>
      <c r="AG1" t="s">
        <v>92</v>
      </c>
    </row>
    <row r="2" spans="1:60" ht="24.95" customHeight="1" x14ac:dyDescent="0.2">
      <c r="A2" s="139" t="s">
        <v>8</v>
      </c>
      <c r="B2" s="49" t="s">
        <v>43</v>
      </c>
      <c r="C2" s="345" t="s">
        <v>44</v>
      </c>
      <c r="D2" s="346"/>
      <c r="E2" s="346"/>
      <c r="F2" s="346"/>
      <c r="G2" s="347"/>
      <c r="AG2" t="s">
        <v>93</v>
      </c>
    </row>
    <row r="3" spans="1:60" ht="24.95" customHeight="1" x14ac:dyDescent="0.2">
      <c r="A3" s="139" t="s">
        <v>9</v>
      </c>
      <c r="B3" s="49" t="s">
        <v>46</v>
      </c>
      <c r="C3" s="345" t="s">
        <v>47</v>
      </c>
      <c r="D3" s="346"/>
      <c r="E3" s="346"/>
      <c r="F3" s="346"/>
      <c r="G3" s="347"/>
      <c r="AC3" s="121" t="s">
        <v>93</v>
      </c>
      <c r="AG3" t="s">
        <v>94</v>
      </c>
    </row>
    <row r="4" spans="1:60" ht="24.95" customHeight="1" x14ac:dyDescent="0.2">
      <c r="A4" s="140" t="s">
        <v>10</v>
      </c>
      <c r="B4" s="141" t="s">
        <v>58</v>
      </c>
      <c r="C4" s="348" t="s">
        <v>323</v>
      </c>
      <c r="D4" s="349"/>
      <c r="E4" s="349"/>
      <c r="F4" s="349"/>
      <c r="G4" s="350"/>
      <c r="AG4" t="s">
        <v>95</v>
      </c>
    </row>
    <row r="5" spans="1:60" x14ac:dyDescent="0.2">
      <c r="D5" s="10"/>
    </row>
    <row r="6" spans="1:60" ht="38.25" x14ac:dyDescent="0.2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117</v>
      </c>
      <c r="B8" s="162" t="s">
        <v>69</v>
      </c>
      <c r="C8" s="180" t="s">
        <v>323</v>
      </c>
      <c r="D8" s="163"/>
      <c r="E8" s="164"/>
      <c r="F8" s="165"/>
      <c r="G8" s="166">
        <f>SUMIF(AG9:AG11,"&lt;&gt;NOR",G9:G11)</f>
        <v>0</v>
      </c>
      <c r="H8" s="160"/>
      <c r="I8" s="160">
        <f>SUM(I9:I11)</f>
        <v>0</v>
      </c>
      <c r="J8" s="160"/>
      <c r="K8" s="160">
        <f>SUM(K9:K11)</f>
        <v>0</v>
      </c>
      <c r="L8" s="160"/>
      <c r="M8" s="160">
        <f>SUM(M9:M11)</f>
        <v>0</v>
      </c>
      <c r="N8" s="160"/>
      <c r="O8" s="160">
        <f>SUM(O9:O11)</f>
        <v>0</v>
      </c>
      <c r="P8" s="160"/>
      <c r="Q8" s="160">
        <f>SUM(Q9:Q11)</f>
        <v>0</v>
      </c>
      <c r="R8" s="160"/>
      <c r="S8" s="160"/>
      <c r="T8" s="160"/>
      <c r="U8" s="160"/>
      <c r="V8" s="160">
        <f>SUM(V9:V11)</f>
        <v>0</v>
      </c>
      <c r="W8" s="160"/>
      <c r="X8" s="160"/>
      <c r="AG8" t="s">
        <v>118</v>
      </c>
    </row>
    <row r="9" spans="1:60" outlineLevel="1" x14ac:dyDescent="0.2">
      <c r="A9" s="173">
        <v>1</v>
      </c>
      <c r="B9" s="174" t="s">
        <v>319</v>
      </c>
      <c r="C9" s="181" t="s">
        <v>324</v>
      </c>
      <c r="D9" s="175"/>
      <c r="E9" s="176">
        <v>1</v>
      </c>
      <c r="F9" s="177"/>
      <c r="G9" s="178">
        <f>ROUND(E9*F9,2)</f>
        <v>0</v>
      </c>
      <c r="H9" s="157">
        <v>0</v>
      </c>
      <c r="I9" s="156">
        <f>ROUND(E9*H9,2)</f>
        <v>0</v>
      </c>
      <c r="J9" s="157">
        <v>0</v>
      </c>
      <c r="K9" s="156">
        <f>ROUND(E9*J9,2)</f>
        <v>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140</v>
      </c>
      <c r="T9" s="156" t="s">
        <v>320</v>
      </c>
      <c r="U9" s="156">
        <v>0</v>
      </c>
      <c r="V9" s="156">
        <f>ROUND(E9*U9,2)</f>
        <v>0</v>
      </c>
      <c r="W9" s="156"/>
      <c r="X9" s="156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outlineLevel="1" x14ac:dyDescent="0.2">
      <c r="A10" s="173">
        <v>2</v>
      </c>
      <c r="B10" s="174" t="s">
        <v>321</v>
      </c>
      <c r="C10" s="181" t="s">
        <v>326</v>
      </c>
      <c r="D10" s="175"/>
      <c r="E10" s="176">
        <v>1</v>
      </c>
      <c r="F10" s="177"/>
      <c r="G10" s="178">
        <f>ROUND(E10*F10,2)</f>
        <v>0</v>
      </c>
      <c r="H10" s="157">
        <v>0</v>
      </c>
      <c r="I10" s="156">
        <f>ROUND(E10*H10,2)</f>
        <v>0</v>
      </c>
      <c r="J10" s="157">
        <v>0</v>
      </c>
      <c r="K10" s="156">
        <f>ROUND(E10*J10,2)</f>
        <v>0</v>
      </c>
      <c r="L10" s="156">
        <v>21</v>
      </c>
      <c r="M10" s="156">
        <f>G10*(1+L10/100)</f>
        <v>0</v>
      </c>
      <c r="N10" s="156">
        <v>0</v>
      </c>
      <c r="O10" s="156">
        <f>ROUND(E10*N10,2)</f>
        <v>0</v>
      </c>
      <c r="P10" s="156">
        <v>0</v>
      </c>
      <c r="Q10" s="156">
        <f>ROUND(E10*P10,2)</f>
        <v>0</v>
      </c>
      <c r="R10" s="156"/>
      <c r="S10" s="156" t="s">
        <v>140</v>
      </c>
      <c r="T10" s="156" t="s">
        <v>320</v>
      </c>
      <c r="U10" s="156">
        <v>0</v>
      </c>
      <c r="V10" s="156">
        <f>ROUND(E10*U10,2)</f>
        <v>0</v>
      </c>
      <c r="W10" s="156"/>
      <c r="X10" s="156" t="s">
        <v>123</v>
      </c>
      <c r="Y10" s="147"/>
      <c r="Z10" s="147"/>
      <c r="AA10" s="147"/>
      <c r="AB10" s="147"/>
      <c r="AC10" s="147"/>
      <c r="AD10" s="147"/>
      <c r="AE10" s="147"/>
      <c r="AF10" s="147"/>
      <c r="AG10" s="147" t="s">
        <v>192</v>
      </c>
      <c r="AH10" s="147"/>
      <c r="AI10" s="147"/>
      <c r="AJ10" s="147"/>
      <c r="AK10" s="147"/>
      <c r="AL10" s="147"/>
      <c r="AM10" s="147"/>
      <c r="AN10" s="147"/>
      <c r="AO10" s="147"/>
      <c r="AP10" s="147"/>
      <c r="AQ10" s="147"/>
      <c r="AR10" s="147"/>
      <c r="AS10" s="147"/>
      <c r="AT10" s="147"/>
      <c r="AU10" s="147"/>
      <c r="AV10" s="147"/>
      <c r="AW10" s="147"/>
      <c r="AX10" s="147"/>
      <c r="AY10" s="147"/>
      <c r="AZ10" s="147"/>
      <c r="BA10" s="147"/>
      <c r="BB10" s="147"/>
      <c r="BC10" s="147"/>
      <c r="BD10" s="147"/>
      <c r="BE10" s="147"/>
      <c r="BF10" s="147"/>
      <c r="BG10" s="147"/>
      <c r="BH10" s="147"/>
    </row>
    <row r="11" spans="1:60" outlineLevel="1" x14ac:dyDescent="0.2">
      <c r="A11" s="167">
        <v>3</v>
      </c>
      <c r="B11" s="168" t="s">
        <v>65</v>
      </c>
      <c r="C11" s="182" t="s">
        <v>325</v>
      </c>
      <c r="D11" s="169"/>
      <c r="E11" s="170">
        <v>1</v>
      </c>
      <c r="F11" s="171"/>
      <c r="G11" s="172">
        <f>ROUND(E11*F11,2)</f>
        <v>0</v>
      </c>
      <c r="H11" s="157">
        <v>0</v>
      </c>
      <c r="I11" s="156">
        <f>ROUND(E11*H11,2)</f>
        <v>0</v>
      </c>
      <c r="J11" s="157">
        <v>0</v>
      </c>
      <c r="K11" s="156">
        <f>ROUND(E11*J11,2)</f>
        <v>0</v>
      </c>
      <c r="L11" s="156">
        <v>21</v>
      </c>
      <c r="M11" s="156">
        <f>G11*(1+L11/100)</f>
        <v>0</v>
      </c>
      <c r="N11" s="156">
        <v>0</v>
      </c>
      <c r="O11" s="156">
        <f>ROUND(E11*N11,2)</f>
        <v>0</v>
      </c>
      <c r="P11" s="156">
        <v>0</v>
      </c>
      <c r="Q11" s="156">
        <f>ROUND(E11*P11,2)</f>
        <v>0</v>
      </c>
      <c r="R11" s="156"/>
      <c r="S11" s="156" t="s">
        <v>140</v>
      </c>
      <c r="T11" s="156" t="s">
        <v>320</v>
      </c>
      <c r="U11" s="156">
        <v>0</v>
      </c>
      <c r="V11" s="156">
        <f>ROUND(E11*U11,2)</f>
        <v>0</v>
      </c>
      <c r="W11" s="156"/>
      <c r="X11" s="156" t="s">
        <v>123</v>
      </c>
      <c r="Y11" s="147"/>
      <c r="Z11" s="147"/>
      <c r="AA11" s="147"/>
      <c r="AB11" s="147"/>
      <c r="AC11" s="147"/>
      <c r="AD11" s="147"/>
      <c r="AE11" s="147"/>
      <c r="AF11" s="147"/>
      <c r="AG11" s="147" t="s">
        <v>192</v>
      </c>
      <c r="AH11" s="147"/>
      <c r="AI11" s="147"/>
      <c r="AJ11" s="147"/>
      <c r="AK11" s="147"/>
      <c r="AL11" s="147"/>
      <c r="AM11" s="147"/>
      <c r="AN11" s="147"/>
      <c r="AO11" s="147"/>
      <c r="AP11" s="147"/>
      <c r="AQ11" s="147"/>
      <c r="AR11" s="147"/>
      <c r="AS11" s="147"/>
      <c r="AT11" s="147"/>
      <c r="AU11" s="147"/>
      <c r="AV11" s="147"/>
      <c r="AW11" s="147"/>
      <c r="AX11" s="147"/>
      <c r="AY11" s="147"/>
      <c r="AZ11" s="147"/>
      <c r="BA11" s="147"/>
      <c r="BB11" s="147"/>
      <c r="BC11" s="147"/>
      <c r="BD11" s="147"/>
      <c r="BE11" s="147"/>
      <c r="BF11" s="147"/>
      <c r="BG11" s="147"/>
      <c r="BH11" s="147"/>
    </row>
    <row r="12" spans="1:60" x14ac:dyDescent="0.2">
      <c r="A12" s="3"/>
      <c r="B12" s="4"/>
      <c r="C12" s="18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AE12">
        <v>15</v>
      </c>
      <c r="AF12">
        <v>21</v>
      </c>
      <c r="AG12" t="s">
        <v>104</v>
      </c>
    </row>
    <row r="13" spans="1:60" x14ac:dyDescent="0.2">
      <c r="A13" s="150"/>
      <c r="B13" s="151" t="s">
        <v>31</v>
      </c>
      <c r="C13" s="185"/>
      <c r="D13" s="152"/>
      <c r="E13" s="153"/>
      <c r="F13" s="153"/>
      <c r="G13" s="179">
        <f>G8</f>
        <v>0</v>
      </c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AE13">
        <f>SUMIF(L7:L11,AE12,G7:G11)</f>
        <v>0</v>
      </c>
      <c r="AF13">
        <f>SUMIF(L7:L11,AF12,G7:G11)</f>
        <v>0</v>
      </c>
      <c r="AG13" t="s">
        <v>311</v>
      </c>
    </row>
    <row r="14" spans="1:60" x14ac:dyDescent="0.2">
      <c r="A14" s="3"/>
      <c r="B14" s="4"/>
      <c r="C14" s="184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"/>
      <c r="B15" s="4"/>
      <c r="C15" s="184"/>
      <c r="D15" s="6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60" x14ac:dyDescent="0.2">
      <c r="A16" s="351" t="s">
        <v>312</v>
      </c>
      <c r="B16" s="351"/>
      <c r="C16" s="352"/>
      <c r="D16" s="6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32"/>
      <c r="B17" s="333"/>
      <c r="C17" s="334"/>
      <c r="D17" s="333"/>
      <c r="E17" s="333"/>
      <c r="F17" s="333"/>
      <c r="G17" s="335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AG17" t="s">
        <v>313</v>
      </c>
    </row>
    <row r="18" spans="1:33" x14ac:dyDescent="0.2">
      <c r="A18" s="336"/>
      <c r="B18" s="337"/>
      <c r="C18" s="338"/>
      <c r="D18" s="337"/>
      <c r="E18" s="337"/>
      <c r="F18" s="337"/>
      <c r="G18" s="33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36"/>
      <c r="B19" s="337"/>
      <c r="C19" s="338"/>
      <c r="D19" s="337"/>
      <c r="E19" s="337"/>
      <c r="F19" s="337"/>
      <c r="G19" s="339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36"/>
      <c r="B20" s="337"/>
      <c r="C20" s="338"/>
      <c r="D20" s="337"/>
      <c r="E20" s="337"/>
      <c r="F20" s="337"/>
      <c r="G20" s="339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A21" s="340"/>
      <c r="B21" s="341"/>
      <c r="C21" s="342"/>
      <c r="D21" s="341"/>
      <c r="E21" s="341"/>
      <c r="F21" s="341"/>
      <c r="G21" s="34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33" x14ac:dyDescent="0.2">
      <c r="A22" s="3"/>
      <c r="B22" s="4"/>
      <c r="C22" s="184"/>
      <c r="D22" s="6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33" x14ac:dyDescent="0.2">
      <c r="C23" s="186"/>
      <c r="D23" s="10"/>
      <c r="AG23" t="s">
        <v>314</v>
      </c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protectedRanges>
    <protectedRange sqref="A17" name="Oblast2"/>
    <protectedRange sqref="F9:F11" name="Oblast1"/>
  </protectedRanges>
  <mergeCells count="6">
    <mergeCell ref="A17:G21"/>
    <mergeCell ref="A1:G1"/>
    <mergeCell ref="C2:G2"/>
    <mergeCell ref="C3:G3"/>
    <mergeCell ref="C4:G4"/>
    <mergeCell ref="A16:C16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activeCell="E9" sqref="E9"/>
    </sheetView>
  </sheetViews>
  <sheetFormatPr defaultRowHeight="12.75" outlineLevelRow="1" x14ac:dyDescent="0.2"/>
  <cols>
    <col min="1" max="1" width="3.42578125" customWidth="1"/>
    <col min="2" max="2" width="12.5703125" style="121" customWidth="1"/>
    <col min="3" max="3" width="38.28515625" style="121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344" t="s">
        <v>7</v>
      </c>
      <c r="B1" s="344"/>
      <c r="C1" s="344"/>
      <c r="D1" s="344"/>
      <c r="E1" s="344"/>
      <c r="F1" s="344"/>
      <c r="G1" s="344"/>
      <c r="AG1" t="s">
        <v>92</v>
      </c>
    </row>
    <row r="2" spans="1:60" ht="24.95" customHeight="1" x14ac:dyDescent="0.2">
      <c r="A2" s="139" t="s">
        <v>8</v>
      </c>
      <c r="B2" s="49" t="s">
        <v>43</v>
      </c>
      <c r="C2" s="345" t="s">
        <v>44</v>
      </c>
      <c r="D2" s="346"/>
      <c r="E2" s="346"/>
      <c r="F2" s="346"/>
      <c r="G2" s="347"/>
      <c r="AG2" t="s">
        <v>93</v>
      </c>
    </row>
    <row r="3" spans="1:60" ht="24.95" customHeight="1" x14ac:dyDescent="0.2">
      <c r="A3" s="139" t="s">
        <v>9</v>
      </c>
      <c r="B3" s="49" t="s">
        <v>46</v>
      </c>
      <c r="C3" s="345" t="s">
        <v>47</v>
      </c>
      <c r="D3" s="346"/>
      <c r="E3" s="346"/>
      <c r="F3" s="346"/>
      <c r="G3" s="347"/>
      <c r="AC3" s="121" t="s">
        <v>93</v>
      </c>
      <c r="AG3" t="s">
        <v>94</v>
      </c>
    </row>
    <row r="4" spans="1:60" ht="24.95" customHeight="1" x14ac:dyDescent="0.2">
      <c r="A4" s="140" t="s">
        <v>10</v>
      </c>
      <c r="B4" s="141" t="s">
        <v>59</v>
      </c>
      <c r="C4" s="348" t="s">
        <v>60</v>
      </c>
      <c r="D4" s="349"/>
      <c r="E4" s="349"/>
      <c r="F4" s="349"/>
      <c r="G4" s="350"/>
      <c r="AG4" t="s">
        <v>95</v>
      </c>
    </row>
    <row r="5" spans="1:60" x14ac:dyDescent="0.2">
      <c r="D5" s="10"/>
    </row>
    <row r="6" spans="1:60" ht="38.25" x14ac:dyDescent="0.2">
      <c r="A6" s="143" t="s">
        <v>96</v>
      </c>
      <c r="B6" s="145" t="s">
        <v>97</v>
      </c>
      <c r="C6" s="145" t="s">
        <v>98</v>
      </c>
      <c r="D6" s="144" t="s">
        <v>99</v>
      </c>
      <c r="E6" s="143" t="s">
        <v>100</v>
      </c>
      <c r="F6" s="142" t="s">
        <v>101</v>
      </c>
      <c r="G6" s="143" t="s">
        <v>31</v>
      </c>
      <c r="H6" s="146" t="s">
        <v>32</v>
      </c>
      <c r="I6" s="146" t="s">
        <v>102</v>
      </c>
      <c r="J6" s="146" t="s">
        <v>33</v>
      </c>
      <c r="K6" s="146" t="s">
        <v>103</v>
      </c>
      <c r="L6" s="146" t="s">
        <v>104</v>
      </c>
      <c r="M6" s="146" t="s">
        <v>105</v>
      </c>
      <c r="N6" s="146" t="s">
        <v>106</v>
      </c>
      <c r="O6" s="146" t="s">
        <v>107</v>
      </c>
      <c r="P6" s="146" t="s">
        <v>108</v>
      </c>
      <c r="Q6" s="146" t="s">
        <v>109</v>
      </c>
      <c r="R6" s="146" t="s">
        <v>110</v>
      </c>
      <c r="S6" s="146" t="s">
        <v>111</v>
      </c>
      <c r="T6" s="146" t="s">
        <v>112</v>
      </c>
      <c r="U6" s="146" t="s">
        <v>113</v>
      </c>
      <c r="V6" s="146" t="s">
        <v>114</v>
      </c>
      <c r="W6" s="146" t="s">
        <v>115</v>
      </c>
      <c r="X6" s="146" t="s">
        <v>116</v>
      </c>
    </row>
    <row r="7" spans="1:60" hidden="1" x14ac:dyDescent="0.2">
      <c r="A7" s="3"/>
      <c r="B7" s="4"/>
      <c r="C7" s="4"/>
      <c r="D7" s="6"/>
      <c r="E7" s="148"/>
      <c r="F7" s="149"/>
      <c r="G7" s="149"/>
      <c r="H7" s="149"/>
      <c r="I7" s="149"/>
      <c r="J7" s="149"/>
      <c r="K7" s="149"/>
      <c r="L7" s="149"/>
      <c r="M7" s="149"/>
      <c r="N7" s="149"/>
      <c r="O7" s="149"/>
      <c r="P7" s="149"/>
      <c r="Q7" s="149"/>
      <c r="R7" s="149"/>
      <c r="S7" s="149"/>
      <c r="T7" s="149"/>
      <c r="U7" s="149"/>
      <c r="V7" s="149"/>
      <c r="W7" s="149"/>
      <c r="X7" s="149"/>
    </row>
    <row r="8" spans="1:60" x14ac:dyDescent="0.2">
      <c r="A8" s="161" t="s">
        <v>117</v>
      </c>
      <c r="B8" s="162" t="s">
        <v>91</v>
      </c>
      <c r="C8" s="180" t="s">
        <v>30</v>
      </c>
      <c r="D8" s="163"/>
      <c r="E8" s="164"/>
      <c r="F8" s="165"/>
      <c r="G8" s="166">
        <f>SUMIF(AG9:AG9,"&lt;&gt;NOR",G9:G9)</f>
        <v>0</v>
      </c>
      <c r="H8" s="160"/>
      <c r="I8" s="160">
        <f>SUM(I9:I9)</f>
        <v>0</v>
      </c>
      <c r="J8" s="160"/>
      <c r="K8" s="160">
        <f>SUM(K9:K9)</f>
        <v>60000</v>
      </c>
      <c r="L8" s="160"/>
      <c r="M8" s="160">
        <f>SUM(M9:M9)</f>
        <v>0</v>
      </c>
      <c r="N8" s="160"/>
      <c r="O8" s="160">
        <f>SUM(O9:O9)</f>
        <v>0</v>
      </c>
      <c r="P8" s="160"/>
      <c r="Q8" s="160">
        <f>SUM(Q9:Q9)</f>
        <v>0</v>
      </c>
      <c r="R8" s="160"/>
      <c r="S8" s="160"/>
      <c r="T8" s="160"/>
      <c r="U8" s="160"/>
      <c r="V8" s="160">
        <f>SUM(V9:V9)</f>
        <v>0</v>
      </c>
      <c r="W8" s="160"/>
      <c r="X8" s="160"/>
      <c r="AG8" t="s">
        <v>118</v>
      </c>
    </row>
    <row r="9" spans="1:60" outlineLevel="1" x14ac:dyDescent="0.2">
      <c r="A9" s="167">
        <v>1</v>
      </c>
      <c r="B9" s="168" t="s">
        <v>322</v>
      </c>
      <c r="C9" s="182" t="s">
        <v>60</v>
      </c>
      <c r="D9" s="169" t="s">
        <v>317</v>
      </c>
      <c r="E9" s="170">
        <v>1</v>
      </c>
      <c r="F9" s="171"/>
      <c r="G9" s="172">
        <f>ROUND(E9*F9,2)</f>
        <v>0</v>
      </c>
      <c r="H9" s="157">
        <v>0</v>
      </c>
      <c r="I9" s="156">
        <f>ROUND(E9*H9,2)</f>
        <v>0</v>
      </c>
      <c r="J9" s="157">
        <v>60000</v>
      </c>
      <c r="K9" s="156">
        <f>ROUND(E9*J9,2)</f>
        <v>60000</v>
      </c>
      <c r="L9" s="156">
        <v>21</v>
      </c>
      <c r="M9" s="156">
        <f>G9*(1+L9/100)</f>
        <v>0</v>
      </c>
      <c r="N9" s="156">
        <v>0</v>
      </c>
      <c r="O9" s="156">
        <f>ROUND(E9*N9,2)</f>
        <v>0</v>
      </c>
      <c r="P9" s="156">
        <v>0</v>
      </c>
      <c r="Q9" s="156">
        <f>ROUND(E9*P9,2)</f>
        <v>0</v>
      </c>
      <c r="R9" s="156"/>
      <c r="S9" s="156" t="s">
        <v>140</v>
      </c>
      <c r="T9" s="156" t="s">
        <v>141</v>
      </c>
      <c r="U9" s="156">
        <v>0</v>
      </c>
      <c r="V9" s="156">
        <f>ROUND(E9*U9,2)</f>
        <v>0</v>
      </c>
      <c r="W9" s="156"/>
      <c r="X9" s="156" t="s">
        <v>123</v>
      </c>
      <c r="Y9" s="147"/>
      <c r="Z9" s="147"/>
      <c r="AA9" s="147"/>
      <c r="AB9" s="147"/>
      <c r="AC9" s="147"/>
      <c r="AD9" s="147"/>
      <c r="AE9" s="147"/>
      <c r="AF9" s="147"/>
      <c r="AG9" s="147" t="s">
        <v>192</v>
      </c>
      <c r="AH9" s="147"/>
      <c r="AI9" s="147"/>
      <c r="AJ9" s="147"/>
      <c r="AK9" s="147"/>
      <c r="AL9" s="147"/>
      <c r="AM9" s="147"/>
      <c r="AN9" s="147"/>
      <c r="AO9" s="147"/>
      <c r="AP9" s="147"/>
      <c r="AQ9" s="147"/>
      <c r="AR9" s="147"/>
      <c r="AS9" s="147"/>
      <c r="AT9" s="147"/>
      <c r="AU9" s="147"/>
      <c r="AV9" s="147"/>
      <c r="AW9" s="147"/>
      <c r="AX9" s="147"/>
      <c r="AY9" s="147"/>
      <c r="AZ9" s="147"/>
      <c r="BA9" s="147"/>
      <c r="BB9" s="147"/>
      <c r="BC9" s="147"/>
      <c r="BD9" s="147"/>
      <c r="BE9" s="147"/>
      <c r="BF9" s="147"/>
      <c r="BG9" s="147"/>
      <c r="BH9" s="147"/>
    </row>
    <row r="10" spans="1:60" x14ac:dyDescent="0.2">
      <c r="A10" s="3"/>
      <c r="B10" s="4"/>
      <c r="C10" s="184"/>
      <c r="D10" s="6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AE10">
        <v>15</v>
      </c>
      <c r="AF10">
        <v>21</v>
      </c>
      <c r="AG10" t="s">
        <v>104</v>
      </c>
    </row>
    <row r="11" spans="1:60" x14ac:dyDescent="0.2">
      <c r="A11" s="150"/>
      <c r="B11" s="151" t="s">
        <v>31</v>
      </c>
      <c r="C11" s="185"/>
      <c r="D11" s="152"/>
      <c r="E11" s="153"/>
      <c r="F11" s="153"/>
      <c r="G11" s="179">
        <f>G8</f>
        <v>0</v>
      </c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AE11">
        <f>SUMIF(L7:L9,AE10,G7:G9)</f>
        <v>0</v>
      </c>
      <c r="AF11">
        <f>SUMIF(L7:L9,AF10,G7:G9)</f>
        <v>0</v>
      </c>
      <c r="AG11" t="s">
        <v>311</v>
      </c>
    </row>
    <row r="12" spans="1:60" x14ac:dyDescent="0.2">
      <c r="A12" s="3"/>
      <c r="B12" s="4"/>
      <c r="C12" s="184"/>
      <c r="D12" s="6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60" x14ac:dyDescent="0.2">
      <c r="A13" s="3"/>
      <c r="B13" s="4"/>
      <c r="C13" s="184"/>
      <c r="D13" s="6"/>
      <c r="E13" s="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60" x14ac:dyDescent="0.2">
      <c r="A14" s="351" t="s">
        <v>312</v>
      </c>
      <c r="B14" s="351"/>
      <c r="C14" s="352"/>
      <c r="D14" s="6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60" x14ac:dyDescent="0.2">
      <c r="A15" s="332"/>
      <c r="B15" s="333"/>
      <c r="C15" s="334"/>
      <c r="D15" s="333"/>
      <c r="E15" s="333"/>
      <c r="F15" s="333"/>
      <c r="G15" s="335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AG15" t="s">
        <v>313</v>
      </c>
    </row>
    <row r="16" spans="1:60" x14ac:dyDescent="0.2">
      <c r="A16" s="336"/>
      <c r="B16" s="337"/>
      <c r="C16" s="338"/>
      <c r="D16" s="337"/>
      <c r="E16" s="337"/>
      <c r="F16" s="337"/>
      <c r="G16" s="339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33" x14ac:dyDescent="0.2">
      <c r="A17" s="336"/>
      <c r="B17" s="337"/>
      <c r="C17" s="338"/>
      <c r="D17" s="337"/>
      <c r="E17" s="337"/>
      <c r="F17" s="337"/>
      <c r="G17" s="339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33" x14ac:dyDescent="0.2">
      <c r="A18" s="336"/>
      <c r="B18" s="337"/>
      <c r="C18" s="338"/>
      <c r="D18" s="337"/>
      <c r="E18" s="337"/>
      <c r="F18" s="337"/>
      <c r="G18" s="339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33" x14ac:dyDescent="0.2">
      <c r="A19" s="340"/>
      <c r="B19" s="341"/>
      <c r="C19" s="342"/>
      <c r="D19" s="341"/>
      <c r="E19" s="341"/>
      <c r="F19" s="341"/>
      <c r="G19" s="34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33" x14ac:dyDescent="0.2">
      <c r="A20" s="3"/>
      <c r="B20" s="4"/>
      <c r="C20" s="184"/>
      <c r="D20" s="6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33" x14ac:dyDescent="0.2">
      <c r="C21" s="186"/>
      <c r="D21" s="10"/>
      <c r="AG21" t="s">
        <v>314</v>
      </c>
    </row>
    <row r="22" spans="1:33" x14ac:dyDescent="0.2">
      <c r="D22" s="10"/>
    </row>
    <row r="23" spans="1:33" x14ac:dyDescent="0.2">
      <c r="D23" s="10"/>
    </row>
    <row r="24" spans="1:33" x14ac:dyDescent="0.2">
      <c r="D24" s="10"/>
    </row>
    <row r="25" spans="1:33" x14ac:dyDescent="0.2">
      <c r="D25" s="10"/>
    </row>
    <row r="26" spans="1:33" x14ac:dyDescent="0.2">
      <c r="D26" s="10"/>
    </row>
    <row r="27" spans="1:33" x14ac:dyDescent="0.2">
      <c r="D27" s="10"/>
    </row>
    <row r="28" spans="1:33" x14ac:dyDescent="0.2">
      <c r="D28" s="10"/>
    </row>
    <row r="29" spans="1:33" x14ac:dyDescent="0.2">
      <c r="D29" s="10"/>
    </row>
    <row r="30" spans="1:33" x14ac:dyDescent="0.2">
      <c r="D30" s="10"/>
    </row>
    <row r="31" spans="1:33" x14ac:dyDescent="0.2">
      <c r="D31" s="10"/>
    </row>
    <row r="32" spans="1:33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sheet="1" objects="1" scenarios="1"/>
  <protectedRanges>
    <protectedRange sqref="A15" name="Oblast2"/>
    <protectedRange sqref="F9" name="Oblast1"/>
  </protectedRanges>
  <mergeCells count="6">
    <mergeCell ref="A15:G19"/>
    <mergeCell ref="A1:G1"/>
    <mergeCell ref="C2:G2"/>
    <mergeCell ref="C3:G3"/>
    <mergeCell ref="C4:G4"/>
    <mergeCell ref="A14:C14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60</vt:i4>
      </vt:variant>
    </vt:vector>
  </HeadingPairs>
  <TitlesOfParts>
    <vt:vector size="70" baseType="lpstr">
      <vt:lpstr>Pokyny pro vyplnění</vt:lpstr>
      <vt:lpstr>Stavba</vt:lpstr>
      <vt:lpstr>VzorPolozky</vt:lpstr>
      <vt:lpstr>02 10283_02-1 Pol</vt:lpstr>
      <vt:lpstr>02 10283_02-2 Pol</vt:lpstr>
      <vt:lpstr>02 10283_02-3 Pol</vt:lpstr>
      <vt:lpstr>02 10283_02-4 Pol</vt:lpstr>
      <vt:lpstr>02 10283_02-5 Pol</vt:lpstr>
      <vt:lpstr>02 10283_02-6 Pol</vt:lpstr>
      <vt:lpstr>02 10283_07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'02 10283_02-1 Pol'!Názvy_tisku</vt:lpstr>
      <vt:lpstr>'02 10283_02-2 Pol'!Názvy_tisku</vt:lpstr>
      <vt:lpstr>'02 10283_02-3 Pol'!Názvy_tisku</vt:lpstr>
      <vt:lpstr>'02 10283_02-4 Pol'!Názvy_tisku</vt:lpstr>
      <vt:lpstr>'02 10283_02-5 Pol'!Názvy_tisku</vt:lpstr>
      <vt:lpstr>'02 10283_02-6 Pol'!Názvy_tisku</vt:lpstr>
      <vt:lpstr>'02 10283_07 Pol'!Názvy_tisku</vt:lpstr>
      <vt:lpstr>oadresa</vt:lpstr>
      <vt:lpstr>Stavba!Objednatel</vt:lpstr>
      <vt:lpstr>Stavba!Objekt</vt:lpstr>
      <vt:lpstr>'02 10283_02-1 Pol'!Oblast_tisku</vt:lpstr>
      <vt:lpstr>'02 10283_02-2 Pol'!Oblast_tisku</vt:lpstr>
      <vt:lpstr>'02 10283_02-3 Pol'!Oblast_tisku</vt:lpstr>
      <vt:lpstr>'02 10283_02-4 Pol'!Oblast_tisku</vt:lpstr>
      <vt:lpstr>'02 10283_02-5 Pol'!Oblast_tisku</vt:lpstr>
      <vt:lpstr>'02 10283_02-6 Pol'!Oblast_tisku</vt:lpstr>
      <vt:lpstr>'02 10283_07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guziu</dc:creator>
  <cp:lastModifiedBy>Michaela Lacková</cp:lastModifiedBy>
  <cp:lastPrinted>2019-03-19T12:27:02Z</cp:lastPrinted>
  <dcterms:created xsi:type="dcterms:W3CDTF">2009-04-08T07:15:50Z</dcterms:created>
  <dcterms:modified xsi:type="dcterms:W3CDTF">2022-11-14T08:45:09Z</dcterms:modified>
</cp:coreProperties>
</file>