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2 PROJEKTY\2022\ROZPOČET STŘELICE\202211 komentování vř\"/>
    </mc:Choice>
  </mc:AlternateContent>
  <xr:revisionPtr revIDLastSave="0" documentId="13_ncr:1_{24FE7021-FD39-4476-9080-A04A90C90188}" xr6:coauthVersionLast="47" xr6:coauthVersionMax="47" xr10:uidLastSave="{00000000-0000-0000-0000-000000000000}"/>
  <workbookProtection workbookAlgorithmName="SHA-512" workbookHashValue="KIVMJhTAOsiEK85/9vX17cFfXnc23H8CBIyJ/WpTWfVWTmUXLK5edCWCQLMB/FBD56rZ+0uWPSUFWMyaMXbMwg==" workbookSaltValue="1deJ/0bnG2B9dvyqZvgudw==" workbookSpinCount="100000" lockStructure="1"/>
  <bookViews>
    <workbookView xWindow="-120" yWindow="-120" windowWidth="29040" windowHeight="16440" tabRatio="687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10283_02-1 Pol" sheetId="12" r:id="rId4"/>
    <sheet name="02 10283_02-2 Pol" sheetId="13" r:id="rId5"/>
    <sheet name="02 10283_02-3 Pol" sheetId="14" r:id="rId6"/>
    <sheet name="02 10283_02-4 Pol" sheetId="15" r:id="rId7"/>
    <sheet name="02 10283_02-5 Pol" sheetId="16" r:id="rId8"/>
    <sheet name="02 10283_02-6 Pol" sheetId="17" r:id="rId9"/>
    <sheet name="02 10283_07 Pol" sheetId="18" r:id="rId10"/>
  </sheets>
  <externalReferences>
    <externalReference r:id="rId11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10283_02-1 Pol'!$1:$7</definedName>
    <definedName name="_xlnm.Print_Titles" localSheetId="4">'02 10283_02-2 Pol'!$1:$7</definedName>
    <definedName name="_xlnm.Print_Titles" localSheetId="5">'02 10283_02-3 Pol'!$1:$7</definedName>
    <definedName name="_xlnm.Print_Titles" localSheetId="6">'02 10283_02-4 Pol'!$1:$7</definedName>
    <definedName name="_xlnm.Print_Titles" localSheetId="7">'02 10283_02-5 Pol'!$1:$7</definedName>
    <definedName name="_xlnm.Print_Titles" localSheetId="8">'02 10283_02-6 Pol'!$1:$7</definedName>
    <definedName name="_xlnm.Print_Titles" localSheetId="9">'02 10283_07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10283_02-1 Pol'!$A$1:$X$139</definedName>
    <definedName name="_xlnm.Print_Area" localSheetId="4">'02 10283_02-2 Pol'!$A$1:$X$21</definedName>
    <definedName name="_xlnm.Print_Area" localSheetId="5">'02 10283_02-3 Pol'!$A$1:$X$21</definedName>
    <definedName name="_xlnm.Print_Area" localSheetId="6">'02 10283_02-4 Pol'!$A$1:$X$20</definedName>
    <definedName name="_xlnm.Print_Area" localSheetId="7">'02 10283_02-5 Pol'!$A$1:$X$21</definedName>
    <definedName name="_xlnm.Print_Area" localSheetId="8">'02 10283_02-6 Pol'!$A$1:$X$23</definedName>
    <definedName name="_xlnm.Print_Area" localSheetId="9">'02 10283_07 Pol'!$A$1:$X$21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2" l="1"/>
  <c r="V51" i="12"/>
  <c r="Q51" i="12"/>
  <c r="O51" i="12"/>
  <c r="K51" i="12"/>
  <c r="I51" i="12"/>
  <c r="G51" i="12"/>
  <c r="M51" i="12" s="1"/>
  <c r="E50" i="12"/>
  <c r="E47" i="12"/>
  <c r="V85" i="12"/>
  <c r="E87" i="12"/>
  <c r="E86" i="12"/>
  <c r="O85" i="12"/>
  <c r="K85" i="12"/>
  <c r="I85" i="12"/>
  <c r="G85" i="12"/>
  <c r="M85" i="12" s="1"/>
  <c r="V49" i="12"/>
  <c r="Q49" i="12"/>
  <c r="O49" i="12"/>
  <c r="K49" i="12"/>
  <c r="I49" i="12"/>
  <c r="G49" i="12"/>
  <c r="M49" i="12" s="1"/>
  <c r="V24" i="12"/>
  <c r="Q24" i="12"/>
  <c r="O24" i="12"/>
  <c r="K24" i="12"/>
  <c r="I24" i="12"/>
  <c r="G24" i="12"/>
  <c r="M24" i="12" s="1"/>
  <c r="G67" i="14"/>
  <c r="Q85" i="12" l="1"/>
  <c r="BE62" i="15"/>
  <c r="BD62" i="15"/>
  <c r="BC62" i="15"/>
  <c r="BB62" i="15"/>
  <c r="BA62" i="15"/>
  <c r="BA72" i="15"/>
  <c r="BB72" i="15"/>
  <c r="BC72" i="15"/>
  <c r="BD72" i="15"/>
  <c r="BE72" i="15"/>
  <c r="BA68" i="15"/>
  <c r="BB68" i="15"/>
  <c r="BC68" i="15"/>
  <c r="BD68" i="15"/>
  <c r="BE68" i="15"/>
  <c r="G67" i="15"/>
  <c r="G66" i="15"/>
  <c r="G65" i="15"/>
  <c r="G64" i="15"/>
  <c r="G11" i="15"/>
  <c r="G12" i="15"/>
  <c r="G13" i="15"/>
  <c r="G14" i="15"/>
  <c r="BA15" i="15"/>
  <c r="BB15" i="15"/>
  <c r="BC15" i="15"/>
  <c r="BD15" i="15"/>
  <c r="BE15" i="15"/>
  <c r="BE76" i="15"/>
  <c r="BD76" i="15"/>
  <c r="BC76" i="15"/>
  <c r="BB76" i="15"/>
  <c r="BA76" i="15"/>
  <c r="G75" i="15"/>
  <c r="G74" i="15"/>
  <c r="G71" i="15"/>
  <c r="G70" i="15"/>
  <c r="BE69" i="15"/>
  <c r="BD69" i="15"/>
  <c r="BC69" i="15"/>
  <c r="BB69" i="15"/>
  <c r="BA69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BE36" i="15"/>
  <c r="BD36" i="15"/>
  <c r="BC36" i="15"/>
  <c r="BB36" i="15"/>
  <c r="BA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72" i="15" l="1"/>
  <c r="G68" i="15"/>
  <c r="G78" i="15" s="1"/>
  <c r="G36" i="15"/>
  <c r="G62" i="15"/>
  <c r="BA78" i="15"/>
  <c r="BC78" i="15"/>
  <c r="BD78" i="15"/>
  <c r="G15" i="15"/>
  <c r="BB78" i="15"/>
  <c r="BE78" i="15"/>
  <c r="G76" i="15"/>
  <c r="I65" i="1" l="1"/>
  <c r="G90" i="14" l="1"/>
  <c r="G89" i="14"/>
  <c r="G37" i="14"/>
  <c r="G77" i="14"/>
  <c r="G103" i="14"/>
  <c r="G96" i="14"/>
  <c r="BA61" i="14" l="1"/>
  <c r="BB61" i="14"/>
  <c r="BC61" i="14"/>
  <c r="BD61" i="14"/>
  <c r="BE61" i="14"/>
  <c r="G65" i="14"/>
  <c r="G64" i="14"/>
  <c r="G78" i="14"/>
  <c r="G79" i="14"/>
  <c r="G80" i="14"/>
  <c r="G81" i="14"/>
  <c r="G82" i="14"/>
  <c r="G83" i="14"/>
  <c r="G84" i="14"/>
  <c r="G34" i="14"/>
  <c r="G33" i="14"/>
  <c r="G32" i="14"/>
  <c r="G31" i="14"/>
  <c r="BE118" i="14" l="1"/>
  <c r="BD118" i="14"/>
  <c r="BC118" i="14"/>
  <c r="BB118" i="14"/>
  <c r="BA118" i="14"/>
  <c r="G117" i="14"/>
  <c r="G116" i="14"/>
  <c r="BE114" i="14"/>
  <c r="BD114" i="14"/>
  <c r="BC114" i="14"/>
  <c r="BB114" i="14"/>
  <c r="BA114" i="14"/>
  <c r="G113" i="14"/>
  <c r="BE112" i="14"/>
  <c r="BD112" i="14"/>
  <c r="BC112" i="14"/>
  <c r="BB112" i="14"/>
  <c r="BA112" i="14"/>
  <c r="BE110" i="14"/>
  <c r="BD110" i="14"/>
  <c r="BC110" i="14"/>
  <c r="BB110" i="14"/>
  <c r="BA110" i="14"/>
  <c r="G109" i="14"/>
  <c r="G108" i="14"/>
  <c r="G107" i="14"/>
  <c r="G106" i="14"/>
  <c r="G105" i="14"/>
  <c r="G104" i="14"/>
  <c r="G102" i="14"/>
  <c r="G101" i="14"/>
  <c r="G100" i="14"/>
  <c r="G99" i="14"/>
  <c r="G98" i="14"/>
  <c r="G97" i="14"/>
  <c r="G95" i="14"/>
  <c r="G94" i="14"/>
  <c r="G93" i="14"/>
  <c r="G92" i="14"/>
  <c r="G91" i="14"/>
  <c r="G88" i="14"/>
  <c r="G87" i="14"/>
  <c r="G86" i="14"/>
  <c r="G85" i="14"/>
  <c r="G76" i="14"/>
  <c r="G75" i="14"/>
  <c r="BE74" i="14"/>
  <c r="BD74" i="14"/>
  <c r="BC74" i="14"/>
  <c r="BB74" i="14"/>
  <c r="BA74" i="14"/>
  <c r="BE72" i="14"/>
  <c r="BD72" i="14"/>
  <c r="BC72" i="14"/>
  <c r="BB72" i="14"/>
  <c r="BA72" i="14"/>
  <c r="G71" i="14"/>
  <c r="G72" i="14" s="1"/>
  <c r="BE70" i="14"/>
  <c r="BD70" i="14"/>
  <c r="BC70" i="14"/>
  <c r="BB70" i="14"/>
  <c r="BA70" i="14"/>
  <c r="BE68" i="14"/>
  <c r="BD68" i="14"/>
  <c r="BC68" i="14"/>
  <c r="BB68" i="14"/>
  <c r="BA68" i="14"/>
  <c r="G66" i="14"/>
  <c r="G63" i="14"/>
  <c r="BE59" i="14"/>
  <c r="BD59" i="14"/>
  <c r="BC59" i="14"/>
  <c r="BB59" i="14"/>
  <c r="BA59" i="14"/>
  <c r="G58" i="14"/>
  <c r="G57" i="14"/>
  <c r="G56" i="14"/>
  <c r="G55" i="14"/>
  <c r="G54" i="14"/>
  <c r="G53" i="14"/>
  <c r="G52" i="14"/>
  <c r="G6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6" i="14"/>
  <c r="G35" i="14"/>
  <c r="G30" i="14"/>
  <c r="G29" i="14"/>
  <c r="G28" i="14"/>
  <c r="G27" i="14"/>
  <c r="G26" i="14"/>
  <c r="BE25" i="14"/>
  <c r="BD25" i="14"/>
  <c r="BC25" i="14"/>
  <c r="BB25" i="14"/>
  <c r="BA25" i="14"/>
  <c r="BE24" i="14"/>
  <c r="BD24" i="14"/>
  <c r="BC24" i="14"/>
  <c r="BB24" i="14"/>
  <c r="BA24" i="14"/>
  <c r="BE22" i="14"/>
  <c r="BD22" i="14"/>
  <c r="BC22" i="14"/>
  <c r="BB22" i="14"/>
  <c r="BA22" i="14"/>
  <c r="G21" i="14"/>
  <c r="G20" i="14"/>
  <c r="G19" i="14"/>
  <c r="G18" i="14"/>
  <c r="G17" i="14"/>
  <c r="G16" i="14"/>
  <c r="G15" i="14"/>
  <c r="G14" i="14"/>
  <c r="G13" i="14"/>
  <c r="G12" i="14"/>
  <c r="G11" i="14"/>
  <c r="BE10" i="14"/>
  <c r="BE120" i="14" s="1"/>
  <c r="BD10" i="14"/>
  <c r="BD120" i="14" s="1"/>
  <c r="BC10" i="14"/>
  <c r="BC120" i="14" s="1"/>
  <c r="BB10" i="14"/>
  <c r="BB120" i="14" s="1"/>
  <c r="BA10" i="14"/>
  <c r="BA120" i="14" s="1"/>
  <c r="G118" i="14" l="1"/>
  <c r="G59" i="14"/>
  <c r="G68" i="14"/>
  <c r="G110" i="14"/>
  <c r="G114" i="14"/>
  <c r="G22" i="14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F47" i="1" s="1"/>
  <c r="G8" i="17"/>
  <c r="G13" i="17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AE13" i="17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AE11" i="16"/>
  <c r="F45" i="1" s="1"/>
  <c r="AF11" i="16"/>
  <c r="G45" i="1" s="1"/>
  <c r="F44" i="1"/>
  <c r="G9" i="13"/>
  <c r="G8" i="13" s="1"/>
  <c r="I59" i="1" s="1"/>
  <c r="I9" i="13"/>
  <c r="I8" i="13" s="1"/>
  <c r="K9" i="13"/>
  <c r="K8" i="13" s="1"/>
  <c r="O9" i="13"/>
  <c r="O8" i="13" s="1"/>
  <c r="Q9" i="13"/>
  <c r="Q8" i="13" s="1"/>
  <c r="V9" i="13"/>
  <c r="V8" i="13" s="1"/>
  <c r="AE11" i="13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M61" i="12" s="1"/>
  <c r="M60" i="12" s="1"/>
  <c r="I61" i="12"/>
  <c r="I60" i="12" s="1"/>
  <c r="K61" i="12"/>
  <c r="K60" i="12" s="1"/>
  <c r="O61" i="12"/>
  <c r="O60" i="12" s="1"/>
  <c r="Q61" i="12"/>
  <c r="Q60" i="12" s="1"/>
  <c r="V61" i="12"/>
  <c r="V60" i="12" s="1"/>
  <c r="G63" i="12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7" i="12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8" i="12"/>
  <c r="M108" i="12" s="1"/>
  <c r="I108" i="12"/>
  <c r="K108" i="12"/>
  <c r="O108" i="12"/>
  <c r="Q108" i="12"/>
  <c r="V108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AE129" i="12"/>
  <c r="J28" i="1"/>
  <c r="J26" i="1"/>
  <c r="G38" i="1"/>
  <c r="F38" i="1"/>
  <c r="J23" i="1"/>
  <c r="J24" i="1"/>
  <c r="J25" i="1"/>
  <c r="J27" i="1"/>
  <c r="E24" i="1"/>
  <c r="E26" i="1"/>
  <c r="V73" i="12" l="1"/>
  <c r="I19" i="12"/>
  <c r="O101" i="12"/>
  <c r="K101" i="12"/>
  <c r="K62" i="12"/>
  <c r="I101" i="12"/>
  <c r="K112" i="12"/>
  <c r="V93" i="12"/>
  <c r="O93" i="12"/>
  <c r="G119" i="12"/>
  <c r="I67" i="1" s="1"/>
  <c r="I19" i="1" s="1"/>
  <c r="Q101" i="12"/>
  <c r="G120" i="14"/>
  <c r="G123" i="14" s="1"/>
  <c r="G19" i="12"/>
  <c r="I56" i="1" s="1"/>
  <c r="G112" i="12"/>
  <c r="I66" i="1" s="1"/>
  <c r="M101" i="12"/>
  <c r="K119" i="12"/>
  <c r="K93" i="12"/>
  <c r="I112" i="12"/>
  <c r="I93" i="12"/>
  <c r="I62" i="12"/>
  <c r="I26" i="12"/>
  <c r="K19" i="12"/>
  <c r="I8" i="12"/>
  <c r="G62" i="12"/>
  <c r="I60" i="1" s="1"/>
  <c r="G8" i="12"/>
  <c r="Q112" i="12"/>
  <c r="G73" i="12"/>
  <c r="I61" i="1" s="1"/>
  <c r="G60" i="12"/>
  <c r="I58" i="1" s="1"/>
  <c r="M19" i="12"/>
  <c r="Q8" i="12"/>
  <c r="I119" i="12"/>
  <c r="V101" i="12"/>
  <c r="G93" i="12"/>
  <c r="I62" i="1" s="1"/>
  <c r="Q19" i="12"/>
  <c r="M112" i="12"/>
  <c r="G26" i="12"/>
  <c r="O119" i="12"/>
  <c r="V112" i="12"/>
  <c r="K73" i="12"/>
  <c r="Q62" i="12"/>
  <c r="V8" i="12"/>
  <c r="AF129" i="12"/>
  <c r="F41" i="1" s="1"/>
  <c r="H41" i="1" s="1"/>
  <c r="Q119" i="12"/>
  <c r="V119" i="12"/>
  <c r="Q73" i="12"/>
  <c r="V19" i="12"/>
  <c r="H45" i="1"/>
  <c r="I45" i="1" s="1"/>
  <c r="O73" i="12"/>
  <c r="V62" i="12"/>
  <c r="Q93" i="12"/>
  <c r="O112" i="12"/>
  <c r="I73" i="12"/>
  <c r="O62" i="12"/>
  <c r="M63" i="12"/>
  <c r="V26" i="12"/>
  <c r="O26" i="12"/>
  <c r="O8" i="12"/>
  <c r="G101" i="12"/>
  <c r="I63" i="1" s="1"/>
  <c r="Q26" i="12"/>
  <c r="K26" i="12"/>
  <c r="O19" i="12"/>
  <c r="K8" i="12"/>
  <c r="AF11" i="13"/>
  <c r="G11" i="13"/>
  <c r="H44" i="1"/>
  <c r="K8" i="17"/>
  <c r="I8" i="17"/>
  <c r="M8" i="17"/>
  <c r="V8" i="17"/>
  <c r="Q8" i="17"/>
  <c r="O8" i="17"/>
  <c r="AF13" i="17"/>
  <c r="AF11" i="18"/>
  <c r="G47" i="1" s="1"/>
  <c r="H47" i="1" s="1"/>
  <c r="I47" i="1" s="1"/>
  <c r="G8" i="18"/>
  <c r="F39" i="1"/>
  <c r="G8" i="16"/>
  <c r="G11" i="16" s="1"/>
  <c r="M9" i="13"/>
  <c r="M8" i="13" s="1"/>
  <c r="M62" i="12"/>
  <c r="M120" i="12"/>
  <c r="M119" i="12" s="1"/>
  <c r="M96" i="12"/>
  <c r="M93" i="12" s="1"/>
  <c r="M77" i="12"/>
  <c r="M73" i="12" s="1"/>
  <c r="M28" i="12"/>
  <c r="M26" i="12" s="1"/>
  <c r="M9" i="12"/>
  <c r="M8" i="12" s="1"/>
  <c r="G122" i="14" l="1"/>
  <c r="F43" i="1"/>
  <c r="H43" i="1" s="1"/>
  <c r="I43" i="1" s="1"/>
  <c r="I64" i="1"/>
  <c r="I18" i="1" s="1"/>
  <c r="I17" i="1"/>
  <c r="I41" i="1"/>
  <c r="F46" i="1"/>
  <c r="H46" i="1" s="1"/>
  <c r="F42" i="1"/>
  <c r="H42" i="1" s="1"/>
  <c r="I42" i="1" s="1"/>
  <c r="I55" i="1"/>
  <c r="G129" i="12"/>
  <c r="G48" i="1"/>
  <c r="G40" i="1"/>
  <c r="I44" i="1"/>
  <c r="G39" i="1"/>
  <c r="I68" i="1"/>
  <c r="I20" i="1" s="1"/>
  <c r="G11" i="18"/>
  <c r="I57" i="1"/>
  <c r="I46" i="1" l="1"/>
  <c r="I48" i="1" s="1"/>
  <c r="H48" i="1"/>
  <c r="G25" i="1"/>
  <c r="A25" i="1" s="1"/>
  <c r="A26" i="1" s="1"/>
  <c r="G26" i="1" s="1"/>
  <c r="F48" i="1"/>
  <c r="G28" i="1" s="1"/>
  <c r="F40" i="1"/>
  <c r="H40" i="1"/>
  <c r="H39" i="1"/>
  <c r="I39" i="1" s="1"/>
  <c r="I16" i="1"/>
  <c r="I21" i="1" s="1"/>
  <c r="I69" i="1"/>
  <c r="I40" i="1" l="1"/>
  <c r="J40" i="1" s="1"/>
  <c r="G23" i="1"/>
  <c r="A23" i="1" s="1"/>
  <c r="A24" i="1" s="1"/>
  <c r="G24" i="1" s="1"/>
  <c r="A27" i="1" s="1"/>
  <c r="A29" i="1" s="1"/>
  <c r="G29" i="1" s="1"/>
  <c r="G27" i="1" s="1"/>
  <c r="J68" i="1"/>
  <c r="J58" i="1"/>
  <c r="J66" i="1"/>
  <c r="J60" i="1"/>
  <c r="J62" i="1"/>
  <c r="J63" i="1"/>
  <c r="J61" i="1"/>
  <c r="J55" i="1"/>
  <c r="J64" i="1"/>
  <c r="J56" i="1"/>
  <c r="J65" i="1"/>
  <c r="J59" i="1"/>
  <c r="J67" i="1"/>
  <c r="J57" i="1"/>
  <c r="J46" i="1"/>
  <c r="J42" i="1"/>
  <c r="J41" i="1"/>
  <c r="J43" i="1"/>
  <c r="J45" i="1"/>
  <c r="J47" i="1"/>
  <c r="J39" i="1"/>
  <c r="J44" i="1"/>
  <c r="J48" i="1" l="1"/>
  <c r="J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<sst xmlns="http://schemas.openxmlformats.org/spreadsheetml/2006/main" count="1594" uniqueCount="601">
  <si>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</si>
  <si>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</si>
  <si>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</si>
  <si>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</si>
  <si>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</si>
  <si>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</si>
  <si>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</si>
  <si>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</si>
  <si>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</si>
  <si>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</si>
  <si>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</si>
  <si>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</si>
  <si>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</si>
  <si>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</si>
  <si>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</si>
  <si>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</si>
  <si>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</si>
  <si>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</si>
  <si>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</si>
  <si>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</si>
  <si>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</si>
  <si>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</si>
  <si>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</si>
  <si>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</si>
  <si>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</si>
  <si>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</si>
  <si>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</si>
  <si>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</si>
  <si>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</si>
  <si>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</si>
  <si>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</si>
  <si>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</si>
  <si>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</si>
  <si>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</si>
  <si>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</si>
  <si>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</si>
  <si>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</si>
  <si>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</si>
  <si>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</si>
  <si>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</si>
  <si>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</si>
  <si>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</si>
  <si>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</si>
  <si>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10283</t>
  </si>
  <si>
    <t>Zámeček Střelice,humanizace interiéru soc.zařízení</t>
  </si>
  <si>
    <t>Stavba</t>
  </si>
  <si>
    <t>02</t>
  </si>
  <si>
    <t>Objekt B</t>
  </si>
  <si>
    <t>10283/02-1</t>
  </si>
  <si>
    <t>Architektonicko-stavební řešení 2.NP</t>
  </si>
  <si>
    <t>10283/02-2</t>
  </si>
  <si>
    <t>Zdravotně technická instalace</t>
  </si>
  <si>
    <t>10283/02-3</t>
  </si>
  <si>
    <t>Silnoproudá elektrotechnika</t>
  </si>
  <si>
    <t>10283/02-4</t>
  </si>
  <si>
    <t>Slaboproudá zařízení</t>
  </si>
  <si>
    <t>10283/02-5</t>
  </si>
  <si>
    <t>Interiérové vybavení</t>
  </si>
  <si>
    <t>10283/02-6</t>
  </si>
  <si>
    <t>10283/07</t>
  </si>
  <si>
    <t>Prováděcí projekt částí D1.4.1-6-7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</si>
  <si>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</si>
  <si>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</si>
  <si>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</si>
  <si>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</si>
  <si>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</si>
  <si>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</si>
  <si>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</si>
  <si>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povrchu,podlahy</t>
  </si>
  <si>
    <t>9</t>
  </si>
  <si>
    <t>Ostatní konstrukce, bourání</t>
  </si>
  <si>
    <t>99</t>
  </si>
  <si>
    <t>Staveništní přesun hmot</t>
  </si>
  <si>
    <t>720</t>
  </si>
  <si>
    <t>Zdravotechnická instalace</t>
  </si>
  <si>
    <t>766</t>
  </si>
  <si>
    <t>Konstrukce truhlářské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</si>
  <si>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</si>
  <si>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</si>
  <si>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</si>
  <si>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</si>
  <si>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</si>
  <si>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</si>
  <si>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</si>
  <si>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</si>
  <si>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</si>
  <si>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</si>
  <si>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</si>
  <si>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</si>
  <si>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</si>
  <si>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</si>
  <si>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</si>
  <si>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</si>
  <si>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</si>
  <si>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</si>
  <si>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</si>
  <si>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</si>
  <si>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</si>
  <si>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</si>
  <si>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</si>
  <si>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</si>
  <si>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</si>
  <si>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</si>
  <si>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</si>
  <si>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</si>
  <si>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</si>
  <si>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</si>
  <si>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</si>
  <si>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</si>
  <si>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</si>
  <si>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</si>
  <si>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</si>
  <si>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</si>
  <si>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</si>
  <si>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</si>
  <si>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</si>
  <si>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</si>
  <si>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</si>
  <si>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</si>
  <si>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310237241R00</t>
  </si>
  <si>
    <t>Zazdívka otvorů pl. 0,25 m2 cihlami, tl. zdi 30 cm</t>
  </si>
  <si>
    <t>kus</t>
  </si>
  <si>
    <t>RTS 21/ I</t>
  </si>
  <si>
    <t>Práce</t>
  </si>
  <si>
    <t>POL1_0</t>
  </si>
  <si>
    <t>342261211RS1</t>
  </si>
  <si>
    <t>Příčka sádrokarton. ocel.kce, 2x oplášť. tl.100 mm desky standard tl. 12,5 mm, izol. minerál tl. 4 cm</t>
  </si>
  <si>
    <t>m2</t>
  </si>
  <si>
    <t>POL1_1</t>
  </si>
  <si>
    <t>1,2*2,1</t>
  </si>
  <si>
    <t>VV</t>
  </si>
  <si>
    <t>342261213RS1</t>
  </si>
  <si>
    <t>Příčka sádrokarton. ocel.kce, 2x oplášť. tl.150 mm desky standard tl. 12,5 mm, izol. minerál tl. 8 cm</t>
  </si>
  <si>
    <t>(2+2,7)*3,15-1,8-2,2</t>
  </si>
  <si>
    <t>(6,09+,74+3,035+1,26+1,895+1,115+2,28+3,69+1,26+1,69+1,26)*3,15-1,1*2*4</t>
  </si>
  <si>
    <t>342264051R00</t>
  </si>
  <si>
    <t>Podhled sádrokartonový na zavěšenou ocel. konstr. desky akustické tl. 12,5 mm, bez izolace, děrovaný</t>
  </si>
  <si>
    <t>30001t</t>
  </si>
  <si>
    <t>Akustický panel zavěšený 1000x1000 zelený, P1t - viz.technická specifikace PD</t>
  </si>
  <si>
    <t>ks</t>
  </si>
  <si>
    <t>Vlastní</t>
  </si>
  <si>
    <t>Indiv</t>
  </si>
  <si>
    <t>30002t</t>
  </si>
  <si>
    <t>Akustický panel zavěšený 1200x1200 zelený, P2t - viz.technická specifikace PD</t>
  </si>
  <si>
    <t>342264051RT5</t>
  </si>
  <si>
    <t>Podhled sádrokartonový na zavěšenou ocel. konstr. desky standard tl. 2x12,5 mm, bez izolace</t>
  </si>
  <si>
    <t>611421431R00</t>
  </si>
  <si>
    <t>Oprava váp.omítek stropů do 50% plochy - štukových</t>
  </si>
  <si>
    <t>612421331R00</t>
  </si>
  <si>
    <t>Oprava vápen.omítek stěn do 30 % pl. - štukových</t>
  </si>
  <si>
    <t>632411104R00</t>
  </si>
  <si>
    <t>Vyrovnávací stěrka samonivelační anhydritová směs</t>
  </si>
  <si>
    <t>60001</t>
  </si>
  <si>
    <t>Očištění povrchu podlah</t>
  </si>
  <si>
    <t>60002</t>
  </si>
  <si>
    <t>Sanace výtluků v podkladu</t>
  </si>
  <si>
    <t>941955001R00</t>
  </si>
  <si>
    <t>Lešení lehké pomocné, výška podlahy do 1,2 m</t>
  </si>
  <si>
    <t>962031125R00</t>
  </si>
  <si>
    <t>Bourání příček z cihel tl.140 mm</t>
  </si>
  <si>
    <t>(4,309+3,55+3,32)*3,15-1,6*2</t>
  </si>
  <si>
    <t>6,09*3,15*3</t>
  </si>
  <si>
    <t>967031132R00</t>
  </si>
  <si>
    <t>Přisekání rovných ostění cihelných na MVC</t>
  </si>
  <si>
    <t>2*0,7*2</t>
  </si>
  <si>
    <t>968061125R00</t>
  </si>
  <si>
    <t>Vyvěšení dřevěných dveřních křídel pl. do 2 m2</t>
  </si>
  <si>
    <t>968072455R00</t>
  </si>
  <si>
    <t>Vybourání kovových dveřních zárubní pl. do 2 m2</t>
  </si>
  <si>
    <t>0,9*2*1</t>
  </si>
  <si>
    <t>0,8*2*4</t>
  </si>
  <si>
    <t>968072456R00</t>
  </si>
  <si>
    <t>Vybourání kovových dveřních zárubní pl. nad 2 m2</t>
  </si>
  <si>
    <t>1,1*2*11</t>
  </si>
  <si>
    <t>978011161R00</t>
  </si>
  <si>
    <t>Otlučení omítek vnitřních vápenných stropů do 50 %</t>
  </si>
  <si>
    <t>978013141R00</t>
  </si>
  <si>
    <t>Otlučení omítek vnitřních stěn v rozsahu do 30 %</t>
  </si>
  <si>
    <t>(2,72+8,3+3,875+2+7,095+5,25+0,1+5,38+21,16+8,54+3,3*2*2+7,065)*2*3,15</t>
  </si>
  <si>
    <t>(5,74+5,9*2+6,03+5,09*4+4,62+3,55+6,6+3,5+6+5,11+3,2+5,5)*2*3,15</t>
  </si>
  <si>
    <t>978059531R00</t>
  </si>
  <si>
    <t>Odsekání vnitřních obkladů stěn nad 2 m2</t>
  </si>
  <si>
    <t>(0,6*2+4,02)*0,6</t>
  </si>
  <si>
    <t>(1,5+1)*2,1*6</t>
  </si>
  <si>
    <t>776511810R00</t>
  </si>
  <si>
    <t>Odstranění PVC a koberců lepených bez podložky</t>
  </si>
  <si>
    <t>POL1_7</t>
  </si>
  <si>
    <t>6+6+38,2+36,6+36+36+38,15</t>
  </si>
  <si>
    <t>979999999R00</t>
  </si>
  <si>
    <t>Poplatek za skládku 10 % příměsí</t>
  </si>
  <si>
    <t>t</t>
  </si>
  <si>
    <t>POL1_</t>
  </si>
  <si>
    <t>90001</t>
  </si>
  <si>
    <t>Vybourání zazdívky ZTI rozvodů vč.likvidace</t>
  </si>
  <si>
    <t>90002</t>
  </si>
  <si>
    <t>Demontáž kuchyňské linky vč.likvidace</t>
  </si>
  <si>
    <t>90003</t>
  </si>
  <si>
    <t>Nátěr radiátorů a potrubí ÚT</t>
  </si>
  <si>
    <t>90004</t>
  </si>
  <si>
    <t>Zbroušení a příprava podkladu pod stěrku</t>
  </si>
  <si>
    <t>90005</t>
  </si>
  <si>
    <t>Polyuretanová barevná stěrka</t>
  </si>
  <si>
    <t>90007</t>
  </si>
  <si>
    <t>Repase schodišťového zábradlí</t>
  </si>
  <si>
    <t>kpl</t>
  </si>
  <si>
    <t>999281111R00</t>
  </si>
  <si>
    <t>Přesun hmot pro opravy a údržbu do výšky 25 m</t>
  </si>
  <si>
    <t>76601a</t>
  </si>
  <si>
    <t>Vnitřní dveře, ocel.zárubeň vč nátěru, kování s PO EI30-Sm, Td1</t>
  </si>
  <si>
    <t>76601b</t>
  </si>
  <si>
    <t>Vnitřní dveře, ocel.zárubeň vč nátěru, kování s PO EI30-Sm-C, Td1</t>
  </si>
  <si>
    <t>76601d</t>
  </si>
  <si>
    <t>Vnitřní dveře, ocel.zárubeň vč nátěru, kování s PO EW15-C, Td1</t>
  </si>
  <si>
    <t>76601e</t>
  </si>
  <si>
    <t>Vnitřní dveře, ocel.zárubeň vč nátěru, kování bez PO, Td1</t>
  </si>
  <si>
    <t>76601s</t>
  </si>
  <si>
    <t>Vnitřní dveře, ocel.zárubeň vč nátěru, kování Td1s</t>
  </si>
  <si>
    <t>76602</t>
  </si>
  <si>
    <t>Vnitřní dveře, ocel.zárubeň vč nátěru, kování bez PO, Td2</t>
  </si>
  <si>
    <t>76603</t>
  </si>
  <si>
    <t>Vnitřní dveře, ocel.zárubeň vč nátěru, kování s PO EI30-Sm-C, Td3</t>
  </si>
  <si>
    <t>76603s</t>
  </si>
  <si>
    <t>Vnitřní dveře, ocel.zárubeň vč nátěru, kování s PO EI30-Sm, Td3s</t>
  </si>
  <si>
    <t>76604</t>
  </si>
  <si>
    <t>Vnitřní dveře, ocel.zárubeň vč nátěru, kování bez PO, Td4</t>
  </si>
  <si>
    <t>76605</t>
  </si>
  <si>
    <t>Vnitřní dveře, ocel.zárubeň vč nátěru, kování s PO EI30-Sm-C s transparentní plochou, Td5</t>
  </si>
  <si>
    <t>776521200R00</t>
  </si>
  <si>
    <t>Lepení povlak.podlah, dílce PVC a vinyl, Chemopren</t>
  </si>
  <si>
    <t>280,31+35,7+28,11</t>
  </si>
  <si>
    <t>998776101R00</t>
  </si>
  <si>
    <t>Přesun hmot pro podlahy povlakové, výšky do 6 m</t>
  </si>
  <si>
    <t>776431100R00</t>
  </si>
  <si>
    <t>Lepení podlahových soklíků k vinylovým podlahám</t>
  </si>
  <si>
    <t>m</t>
  </si>
  <si>
    <t>190,94+17,84+23,63</t>
  </si>
  <si>
    <t>77691</t>
  </si>
  <si>
    <t>Dodávka - vinyl zátěžová tř.vysoká, protiskluz antibarteriální, tyrkysová</t>
  </si>
  <si>
    <t>40</t>
  </si>
  <si>
    <t>17,84*0,1*1,1</t>
  </si>
  <si>
    <t>77692</t>
  </si>
  <si>
    <t>Dodávka - vinyl zátěžová tř.vysoká šedá - pro schodiště</t>
  </si>
  <si>
    <t>35</t>
  </si>
  <si>
    <t>23,63*0,1*1,1</t>
  </si>
  <si>
    <t>77693</t>
  </si>
  <si>
    <t>Dodávka - vinyl zátěžová tř.33/42, protiskluz ss im.patin.dubu, reakce na oheň Bfl-S1</t>
  </si>
  <si>
    <t>300</t>
  </si>
  <si>
    <t>190,94*0,1*1,1</t>
  </si>
  <si>
    <t>77694</t>
  </si>
  <si>
    <t>Hliníková přechodová lišta, D+M</t>
  </si>
  <si>
    <t>77695</t>
  </si>
  <si>
    <t>Voděodolný nátěr omítkoviny, D+M</t>
  </si>
  <si>
    <t>781415016R00</t>
  </si>
  <si>
    <t>Montáž obkladů stěn, porovin.,tmel, nad 20x25 cm</t>
  </si>
  <si>
    <t>6,3</t>
  </si>
  <si>
    <t>781419706R00</t>
  </si>
  <si>
    <t>Příplatek za spárovací vodotěsnou hmotu - plošně</t>
  </si>
  <si>
    <t>998781102R00</t>
  </si>
  <si>
    <t>Přesun hmot pro obklady keramické, výšky do 12 m</t>
  </si>
  <si>
    <t>78102</t>
  </si>
  <si>
    <t>Ukončovací profil pod obklady, D+M</t>
  </si>
  <si>
    <t>78101</t>
  </si>
  <si>
    <t>Dodávka dlažba keramická, R9, kalibrovaná 150x600x10,PEI 5, imit.dřevo</t>
  </si>
  <si>
    <t>Specifikace</t>
  </si>
  <si>
    <t>POL3_7</t>
  </si>
  <si>
    <t>7</t>
  </si>
  <si>
    <t>784191101R00</t>
  </si>
  <si>
    <t>Penetrace podkladu univerzální</t>
  </si>
  <si>
    <t>1610,0131+270,35</t>
  </si>
  <si>
    <t>784195212R00</t>
  </si>
  <si>
    <t>Malba tekutá, bílá, 2 x</t>
  </si>
  <si>
    <t>2*78,5973+2*2,52</t>
  </si>
  <si>
    <t>191,2+155,1</t>
  </si>
  <si>
    <t>51,3+1050,1785</t>
  </si>
  <si>
    <t>784195222R00</t>
  </si>
  <si>
    <t>Malba tekutá, barva, 2 x</t>
  </si>
  <si>
    <t>11+16,5+15+15,5+17,5+14+9,1+5,5+1,75</t>
  </si>
  <si>
    <t>19,5+38+9+9,5+9,5+11+10</t>
  </si>
  <si>
    <t>5+7,5+16,5+16,5+6+6,5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</si>
  <si>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</si>
  <si>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</si>
  <si>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</si>
  <si>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</si>
  <si>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</si>
  <si>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</si>
  <si>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</si>
  <si>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</si>
  <si>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</si>
  <si>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</si>
  <si>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</si>
  <si>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</si>
  <si>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005121R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</si>
  <si>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</si>
  <si>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</si>
  <si>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</si>
  <si>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</si>
  <si>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</si>
  <si>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</si>
  <si>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</si>
  <si>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</si>
  <si>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</si>
  <si>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</si>
  <si>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</si>
  <si>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</si>
  <si>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</si>
  <si>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</si>
  <si>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</si>
  <si>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</si>
  <si>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</si>
  <si>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</si>
  <si>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</si>
  <si>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</si>
  <si>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</si>
  <si>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END</t>
  </si>
  <si>
    <t>72001</t>
  </si>
  <si>
    <t>Zdravotechnika</t>
  </si>
  <si>
    <t>soub</t>
  </si>
  <si>
    <t>Interiér</t>
  </si>
  <si>
    <t>1</t>
  </si>
  <si>
    <t>Kalkul</t>
  </si>
  <si>
    <t>2</t>
  </si>
  <si>
    <t>100001</t>
  </si>
  <si>
    <t>Speciální dodávky</t>
  </si>
  <si>
    <t>Napínaná stropní fólie vč.podsvícení</t>
  </si>
  <si>
    <t>Ochranné pláty - obklady zdí</t>
  </si>
  <si>
    <t>Transportní systém</t>
  </si>
  <si>
    <t>množství</t>
  </si>
  <si>
    <t>cena / MJ</t>
  </si>
  <si>
    <t>celkem (Kč)</t>
  </si>
  <si>
    <t>Silnoproudá elektrotechnika - osvětlovací tělesa</t>
  </si>
  <si>
    <t>S1 / přisazené stropní svítidlo z bíle lakovaného kovu, ∅103mm, v.120mm, nastavitelné, LED 350lm</t>
  </si>
  <si>
    <t>S2 / přisazené stropní svítidlo z foukaného třívrstvého opálového skla tvaru dopadající kapky, těleso svítidla bíle lakovaný plech, ∅400mm, v.185mm, LED 1400lm</t>
  </si>
  <si>
    <t>S3 / závěsné svítidlo z foukaného třívrstvého opálového sklatvaru dopadající kapky, těleso svítidla bíle lakovaný plech, ∅400mm, v.185mm, lankový závěs, max.délka závěru 2000mm, LED 1400lm</t>
  </si>
  <si>
    <t>S5 / závěsný LED panel 40W 4000K, stmívatelný, hiníkový rámeček, světlovodivý opálový difuzer. 600x600mm</t>
  </si>
  <si>
    <t>S6 / přisazený LED panel 40W 4000K, stmívatelný, hliníkový rámeček, světlovodivý opálový difuzer. 600x600mm, 3x IP44</t>
  </si>
  <si>
    <t>S7 / přisazený LED panel 40W 4000K, Hliníkový rámeček, světlovodivý opálový difuzer. 1200x300mm</t>
  </si>
  <si>
    <t>S10 / LED pásek s profilem pro zafrézování, osazeno satinovaným krytem, délka 1200mm, 24V, v panelech u dveří - NBUDE SE REALIZOVAT</t>
  </si>
  <si>
    <t>S12 / LED pásek pod linku, vysocesvítící, 1100lm/m, teplá bílá, včetně chladicího AL profilu 24V, se satinovaným krytem</t>
  </si>
  <si>
    <t>S12 / LED pásek do SDK kapsy, vysocesvítící, 1100lm/m, teplá bílá, včetně chladicího AL profilu 24V, se satinovaným krytem, v SDK podhledu</t>
  </si>
  <si>
    <t>S12 / LED pásek pod linku, vysocesvítící, 1100lm/m, teplá bílá, včetně chladicího AL profilu, 24V, se satinovaným krytem, v nadpraží dveří</t>
  </si>
  <si>
    <t>S12 / LED pásek do SDK kapsy, vysocesvítící, 1110lm/m, teplá bílá, včetně chladicího AL profilu, 24V, se satinovaným krytem, pro osvětlení dekorace</t>
  </si>
  <si>
    <t>Celkem za</t>
  </si>
  <si>
    <t>Silnoproudá elektrotechnika - ostatní/propočet (odhad)
-el.instalace v rekonstr.částech
-koncové prvky v rekonstr.částech (vypínače, zásuvky, ovládání text.rolet)
-rozvadeč</t>
  </si>
  <si>
    <t>C21M - Elektromontáže</t>
  </si>
  <si>
    <t>Osazení světel vč. NS</t>
  </si>
  <si>
    <t>Osazení LED pásků</t>
  </si>
  <si>
    <t>Osazení traf pro LED pásky a baterie včetně zapojení</t>
  </si>
  <si>
    <t>ukonč.vod.v rozv.vč.zap.a konc.do 2.5mm2</t>
  </si>
  <si>
    <t>ukonč.vod.v rozv.vč.zap.a konc.do 6mm2</t>
  </si>
  <si>
    <t>ukonč.vod.v rozv.vč.zap.a konc.do 16mm2</t>
  </si>
  <si>
    <t>ukonč.vod.v rozv.vč.zap.a konc.do 35 mm2</t>
  </si>
  <si>
    <t>ukonč.vod.v rozv.vč.zap.a konc.do 95 mm2</t>
  </si>
  <si>
    <t>ukonč.vod.v rozv.vč.zap.a konc.do 150 mm2</t>
  </si>
  <si>
    <t>ucpávka kab.vč.ukonč.kab.a zapoj.do 4žil,s=do 1mm2</t>
  </si>
  <si>
    <t>Vybourání stávajících RS a vysekání otvorů pro nove RS, dozdívky</t>
  </si>
  <si>
    <t>Ostatní elektromontáže</t>
  </si>
  <si>
    <t>hod</t>
  </si>
  <si>
    <t>C801-3 - Stavební práce - výseky, kapsy, rýhy</t>
  </si>
  <si>
    <t>Výchozí revize elektro</t>
  </si>
  <si>
    <t>Celk.prohl.el.zar.a vyhot.rev.zpr.do 500.tis.mont.</t>
  </si>
  <si>
    <t>kompl</t>
  </si>
  <si>
    <t>Materiály</t>
  </si>
  <si>
    <t>ohebná trubka monoflex 16 mm</t>
  </si>
  <si>
    <t>ohebná trubka monoflex 20 mm</t>
  </si>
  <si>
    <t>krabice elektroinstalační montážní 200x200 s víkem pod omítku</t>
  </si>
  <si>
    <t>svorka lustrová 3x1,5mm2</t>
  </si>
  <si>
    <t>rozvodný celokovový zinkovaný nocný rošt 200 mm, vč. uchycovacích a montážních prvků</t>
  </si>
  <si>
    <t>krabice elektroinstalační přístrojová do SDK</t>
  </si>
  <si>
    <t>hl. ochr. Svorkovnice</t>
  </si>
  <si>
    <t>dvojzásuvka velkoplošná, horní pootočená o 45°, barevná, IP 40, včetně rámečku</t>
  </si>
  <si>
    <t>zásuvka jednoduchá, barevná, IP 40, včetně rámečku</t>
  </si>
  <si>
    <t>dvojzásuvka zapuštěná velkoplošná, IP40, barevná, včetně rámečku, s přepěťovou ochranou</t>
  </si>
  <si>
    <t>spínač velkoplošný řaz.1 vč. krytu a rámečku, barevný IP 40</t>
  </si>
  <si>
    <t>přepínač velkoplošný řaz. 5 vč. krytu a rámečku, barevný IP 40</t>
  </si>
  <si>
    <t>křížový přepínač velkoplošný řaz.7 vč.kryu a rámečku, barevný IP 40</t>
  </si>
  <si>
    <t>kabel napájecí dvoužilový 2,5 mm, ohebný</t>
  </si>
  <si>
    <t>Spínač stiskací, zapuštěný, se signal. doutnavkou</t>
  </si>
  <si>
    <t>CY  6mm2 zelenožlutý</t>
  </si>
  <si>
    <t>nouzové světlo, LED, AESTETICA LED 11W 1H IP40</t>
  </si>
  <si>
    <t>CYKY 3Ax1.5mm2 (CYKY)</t>
  </si>
  <si>
    <t>CYKY 3Cx1.5mm2 (CYKY-J)</t>
  </si>
  <si>
    <t>CYKY 3Cx2.5mm2 (CYKY-J)</t>
  </si>
  <si>
    <t>Trafo pro LED pásky HLG-320H-24A | 24V | 320W | 13A | IP65</t>
  </si>
  <si>
    <t>označovací štítek na kabel</t>
  </si>
  <si>
    <t>Dodávky zařízení (specifikace)</t>
  </si>
  <si>
    <t>Rozvaděč RH1-1 plast. 72 modulů</t>
  </si>
  <si>
    <t>Realizační dokumentace (RD) NN, vč.zajištění ověření stávajících rozvodů NN</t>
  </si>
  <si>
    <t>Dokumentace skutečného provedení (SP) NN</t>
  </si>
  <si>
    <t>Projektová dokumentace</t>
  </si>
  <si>
    <t>M21 Elektromontáže</t>
  </si>
  <si>
    <t>Cena celkem bez projektové dokumentace</t>
  </si>
  <si>
    <t>Cena celkem včetně projektové dokumentace</t>
  </si>
  <si>
    <t>Osazení RH1-1, včetně dozdívek, zapravení, popisu s montaže</t>
  </si>
  <si>
    <t>Montáž jistič  6A 1 pól, charakteristika B</t>
  </si>
  <si>
    <t>Montáž jistič  10A 1 pól, charakteristika B</t>
  </si>
  <si>
    <t>Montáž jistič  16A 1 pól, charakteristika B</t>
  </si>
  <si>
    <t>Montáž jističochránič  10A/0,03A, 2P (P+N)</t>
  </si>
  <si>
    <t>Montáž jističochránič  16A/0,03A, 2P (P+N)</t>
  </si>
  <si>
    <t>M+D trubka oheb.el.inst. 16 mm</t>
  </si>
  <si>
    <t>M+D trubka oheb.el.inst.MONOFLEX 20 mm</t>
  </si>
  <si>
    <t>Montáž krab.elektromontážní s víčkem;svor. vč.zapoj. 200x200 mm</t>
  </si>
  <si>
    <t>Montáž držák svazkový</t>
  </si>
  <si>
    <t>Montáž střídavý přepínač - řazení 5 zápust.vč.zap.</t>
  </si>
  <si>
    <t>Montáž křížový přepínač - řazení 7 zápust.vč.zap.</t>
  </si>
  <si>
    <t>Montáž dvojzás.polozap./zapuštěné 10/16A 250V 2P+Z</t>
  </si>
  <si>
    <t>Montáž zás.polozap./zapuštěné 10/16A 250V 2P+Z</t>
  </si>
  <si>
    <t>Jistič  6A 1 pól, charakteristika B</t>
  </si>
  <si>
    <t>Jistič  10A 1 pól, charakteristika B</t>
  </si>
  <si>
    <t>Jistič  16A 1 pól, charakteristika B</t>
  </si>
  <si>
    <t>Jističochránič  10A/0,03A, 2P (P+N)</t>
  </si>
  <si>
    <t>Jističochránič  16A/0,03A, 2P (P+N)</t>
  </si>
  <si>
    <t>Hlavní vypínač 3x+C615A</t>
  </si>
  <si>
    <t xml:space="preserve">Proudový chránič RB6-16/3N/B/003-A 40A 30mA </t>
  </si>
  <si>
    <t xml:space="preserve">Montáž proudový chránič RB6-16/3N/B/003-A 40A 30mA </t>
  </si>
  <si>
    <t>VL21111</t>
  </si>
  <si>
    <t>VL21112</t>
  </si>
  <si>
    <t>VL21113</t>
  </si>
  <si>
    <t>VL21114</t>
  </si>
  <si>
    <t>VL21115</t>
  </si>
  <si>
    <t>VL21116</t>
  </si>
  <si>
    <t>VL21117</t>
  </si>
  <si>
    <t>VL21118</t>
  </si>
  <si>
    <t>VL21119</t>
  </si>
  <si>
    <t>VL211111</t>
  </si>
  <si>
    <t>VL211112</t>
  </si>
  <si>
    <t>VL211113</t>
  </si>
  <si>
    <t>VL211114</t>
  </si>
  <si>
    <t>VL211115</t>
  </si>
  <si>
    <t>VL211116</t>
  </si>
  <si>
    <t>VL211117</t>
  </si>
  <si>
    <t>VL211118</t>
  </si>
  <si>
    <t>VL211119</t>
  </si>
  <si>
    <t>VL211120</t>
  </si>
  <si>
    <t>VL211121</t>
  </si>
  <si>
    <t>VL211122</t>
  </si>
  <si>
    <t>VL211123</t>
  </si>
  <si>
    <t>VL211124</t>
  </si>
  <si>
    <t>VL211125</t>
  </si>
  <si>
    <t>VL211126</t>
  </si>
  <si>
    <t>VL211127</t>
  </si>
  <si>
    <t>VL211128</t>
  </si>
  <si>
    <t>VL211129</t>
  </si>
  <si>
    <t>VL211130</t>
  </si>
  <si>
    <t>VL211131</t>
  </si>
  <si>
    <t>VL211132</t>
  </si>
  <si>
    <t>VL211133</t>
  </si>
  <si>
    <t>VL211134</t>
  </si>
  <si>
    <t>VL211135</t>
  </si>
  <si>
    <t>VL211136</t>
  </si>
  <si>
    <t>VL211137</t>
  </si>
  <si>
    <t>VL211138</t>
  </si>
  <si>
    <t>VL211139</t>
  </si>
  <si>
    <t>VL211140</t>
  </si>
  <si>
    <t>VL211141</t>
  </si>
  <si>
    <t>VL211142</t>
  </si>
  <si>
    <t>VL211143</t>
  </si>
  <si>
    <t>VL211144</t>
  </si>
  <si>
    <t>VL211145</t>
  </si>
  <si>
    <t>VL211146</t>
  </si>
  <si>
    <t>VL211147</t>
  </si>
  <si>
    <t>VL211148</t>
  </si>
  <si>
    <t>VL211149</t>
  </si>
  <si>
    <t>VL211150</t>
  </si>
  <si>
    <t>VL211151</t>
  </si>
  <si>
    <t>VL211152</t>
  </si>
  <si>
    <t>VL211153</t>
  </si>
  <si>
    <t>VL211154</t>
  </si>
  <si>
    <t>VL211155</t>
  </si>
  <si>
    <t>VL211156</t>
  </si>
  <si>
    <t>VL211157</t>
  </si>
  <si>
    <t>VL211158</t>
  </si>
  <si>
    <t>VL211159</t>
  </si>
  <si>
    <t>VL211160</t>
  </si>
  <si>
    <t>VL211161</t>
  </si>
  <si>
    <t>VL211162</t>
  </si>
  <si>
    <t>VL211163</t>
  </si>
  <si>
    <t>VL211164</t>
  </si>
  <si>
    <t>VL211165</t>
  </si>
  <si>
    <t>VL211166</t>
  </si>
  <si>
    <t>VL211167</t>
  </si>
  <si>
    <t>VL211168</t>
  </si>
  <si>
    <t>VL211169</t>
  </si>
  <si>
    <t>VL211170</t>
  </si>
  <si>
    <t>VL211171</t>
  </si>
  <si>
    <t>VL211172</t>
  </si>
  <si>
    <t>VL211173</t>
  </si>
  <si>
    <t>VL211175</t>
  </si>
  <si>
    <t>VL211176</t>
  </si>
  <si>
    <t>VL211177</t>
  </si>
  <si>
    <t>VL211178</t>
  </si>
  <si>
    <t>VL211179</t>
  </si>
  <si>
    <t>VL211180</t>
  </si>
  <si>
    <t>VL211181</t>
  </si>
  <si>
    <t>VL211182</t>
  </si>
  <si>
    <t>VL211183</t>
  </si>
  <si>
    <t>VL211184</t>
  </si>
  <si>
    <t>Nakládání a odvoz suti</t>
  </si>
  <si>
    <t>Poplatek za suť</t>
  </si>
  <si>
    <t>Sporák.přípojka</t>
  </si>
  <si>
    <t>Osazení rozvodný celokovový zinkovaný nosný rošt 200 mm</t>
  </si>
  <si>
    <t>D+M průlez 400x400 mm do SKD úpodhledu - EI 30</t>
  </si>
  <si>
    <t>VL211174</t>
  </si>
  <si>
    <t>VL211185</t>
  </si>
  <si>
    <t>Vybourání otvorů, kapes, rýh a zapravení</t>
  </si>
  <si>
    <t>Vybour.otv.bet.zdi do R=60mm tl.do 450mm</t>
  </si>
  <si>
    <t>spínač dvojnásobný řaz.2 vč. krytu a rámečku, barevný IP 40</t>
  </si>
  <si>
    <t>Montáž krab.přístrojová (1901; KP 68; KZ 3) bez zapojením</t>
  </si>
  <si>
    <t>Montáž krab.rozvodná s víčkem (KO 125) kruh. bez zap., včetně věněčku</t>
  </si>
  <si>
    <t>Montáž vypínačů - řazení 1, 2 zápust.vč.zap</t>
  </si>
  <si>
    <t>ohebná trubka monoflex 25 mm</t>
  </si>
  <si>
    <t>Montáž krabice elektroinstalační přístrojová do SDK</t>
  </si>
  <si>
    <t>Krab.přístrojová (1901; KP 68; KZ 3) bez zapojením</t>
  </si>
  <si>
    <t>Krab.rozvodná s víčkem (KO 125) kruh. bez zap., včetně věněčku</t>
  </si>
  <si>
    <t>Slaboproudá zařízení - ostatní/propočet (odhad)
-dat.rozvody (den.místnost, ošetřovna)
-EPS (pokoje, den.místnost, ošetřovna, rehabilitace,chodby,schodiště)
-wifi (den.místnost, pokoje, oštřovna, rehabilitace)
-STA (pokoje, den.místnost, ošetřovna, rehabilitace)</t>
  </si>
  <si>
    <t>Zařízení autonomní detekce a signalizace - montáž + dodávka</t>
  </si>
  <si>
    <t>Autonomní optickokouřový hlásič napájený z 9 V baterie s 85 decibelovou sirénou</t>
  </si>
  <si>
    <t>Rozvod společné televizní antény - montáž + dodávka</t>
  </si>
  <si>
    <t>Montáž koaxiálního kabelu do trubky, lišty</t>
  </si>
  <si>
    <t>Plombovaní rozvodu TV signálů</t>
  </si>
  <si>
    <t>Montáž koax. kab. do konektoru</t>
  </si>
  <si>
    <t>Ukončení kabelů koaxiálních do průměru 10 mm</t>
  </si>
  <si>
    <t>Montáž rozbočovače na body</t>
  </si>
  <si>
    <t>Závěrečné měření na účastnické zásuvce 1 kanál</t>
  </si>
  <si>
    <t>Závěrečné měření na účastnické zásuvce všechny kanály</t>
  </si>
  <si>
    <t>Montáž rozvodnice STA na zeď</t>
  </si>
  <si>
    <t>Montáž TV zesilovače</t>
  </si>
  <si>
    <t>Montáž modulu stavebnicového systému STA + nastavení</t>
  </si>
  <si>
    <t>Pomocné montážní práce</t>
  </si>
  <si>
    <t>Nezměřitelné pracovní výkony</t>
  </si>
  <si>
    <t>Montáž účast.zásuvky</t>
  </si>
  <si>
    <t>Rám pro zdroj a 8 modulů ( rozměr500x240x20mm)</t>
  </si>
  <si>
    <t>Širokopásmový zesilovač, 1 vstup 45-862/790 MHz, 118 dBµV</t>
  </si>
  <si>
    <t>Koax.kabel H125 Cu PE</t>
  </si>
  <si>
    <t>Konektor F</t>
  </si>
  <si>
    <t>Odbočovač_1 odboč. 6.5 dB</t>
  </si>
  <si>
    <t>Přístroj zásuvky anténní televizní a rozhlasové - koncové  (design shodný dle NN)</t>
  </si>
  <si>
    <t>Rozvod univ.kabelové sítě - montáž + dodávka</t>
  </si>
  <si>
    <t>Montáž 19" panelu do 24 portů RJ 45 - nestín.</t>
  </si>
  <si>
    <t>Sestavení a montáž zásuvky do 2 modulů RJ 45</t>
  </si>
  <si>
    <t>Montáž modulu zásuvky RJ 45 - nestín.</t>
  </si>
  <si>
    <t>Kompletace a vyhotovení měřícího protokolu</t>
  </si>
  <si>
    <t>Montáž 19" police pro nestandardní komponenty</t>
  </si>
  <si>
    <t>Montáž kompletního panelu přívodu NN</t>
  </si>
  <si>
    <t>Závěrečné práce ve skříni RACK</t>
  </si>
  <si>
    <t>Svorka uzemňovací (mont. vč. materiálu)</t>
  </si>
  <si>
    <t>Změření zemního odporu</t>
  </si>
  <si>
    <t>Kryt komunikační zásuvky, design dle zásuvek rozvodu NN</t>
  </si>
  <si>
    <t>Instalační rámeček, design dle zásuvek rozvodu NN</t>
  </si>
  <si>
    <t>Propojovací kabel UTP kat.5E, 1 metr, barva šedá</t>
  </si>
  <si>
    <t>POL 400 (hloubka 400mm, výška 2U )</t>
  </si>
  <si>
    <t>PAN EL (6xzás., dvoj. jistič, šňůra  s přepěťovou ochranou)</t>
  </si>
  <si>
    <t>Konektor RJ45 na kabel UTP 5e kat.</t>
  </si>
  <si>
    <t>Stavební práce - výseky, kapsy, rýhy</t>
  </si>
  <si>
    <t>vybourání otvorů, kapes, rýh a zapravení</t>
  </si>
  <si>
    <t>vybour.otv.bet.zdi do R=60mm tl.do 450mm</t>
  </si>
  <si>
    <t>Realizační dokumentace (RD) SLP, vč.zajištění ověření stávajících rozvodů SLP</t>
  </si>
  <si>
    <t>Dokumentace skutečného provedení (SP) SLP</t>
  </si>
  <si>
    <t>M22 Montáž sdělovací a zabezp. techniky</t>
  </si>
  <si>
    <t>Uložení kabelu 6.kat. nestín. do trubky, žlabu, na rošt</t>
  </si>
  <si>
    <t>Ukončení - forma na kabelu 6.kat. nestín.</t>
  </si>
  <si>
    <t>Měření 1 segmentu kabelu 6.kat. nestín.</t>
  </si>
  <si>
    <t>Údaj do měř. protokolu pro 1 segment sítě 6. kat. nestín.</t>
  </si>
  <si>
    <t>Montáž nástěnného 19" skříně (RACKu) 600x6000x900mm</t>
  </si>
  <si>
    <t>RACK 19" nástěnný 600x600x900 mm, kovový, skleněná čelní strana</t>
  </si>
  <si>
    <t>Montáž a dodávky kabelu J-Y(STY)Y</t>
  </si>
  <si>
    <t xml:space="preserve">ukončení kabelů pod podhledem </t>
  </si>
  <si>
    <t>Rozvody zvonku</t>
  </si>
  <si>
    <t>Trafo zvonkové 12/24V</t>
  </si>
  <si>
    <t>čas.relé SMR-T 24h/7 dní</t>
  </si>
  <si>
    <t>VL211110</t>
  </si>
  <si>
    <t>Montáž zvonkové trafo 12/24V</t>
  </si>
  <si>
    <t>VL211186</t>
  </si>
  <si>
    <t>VL211187</t>
  </si>
  <si>
    <t>VL211188</t>
  </si>
  <si>
    <t>VL211189</t>
  </si>
  <si>
    <t>Kouřové poplašné tlačítko</t>
  </si>
  <si>
    <t>VL22001</t>
  </si>
  <si>
    <t>Rozvod zvonků - montáž + dodávka</t>
  </si>
  <si>
    <t>Rozvody zvonkový drát 2x0,8</t>
  </si>
  <si>
    <t>Zvonek 12/24 s indikací</t>
  </si>
  <si>
    <t>Zvonkový spínač</t>
  </si>
  <si>
    <t>Přeložení a přepojení Wifi přístupový bod</t>
  </si>
  <si>
    <t>Krab.přístrojová (1901; KP 68; KZ 3) včetně zapojením</t>
  </si>
  <si>
    <t>Rozvod kabelkové sítě - montáž + dodávka</t>
  </si>
  <si>
    <t>12a</t>
  </si>
  <si>
    <t xml:space="preserve">631663111R00 </t>
  </si>
  <si>
    <t xml:space="preserve"> Oprava trhlin epoxidovou pryskyřicí </t>
  </si>
  <si>
    <t>22a</t>
  </si>
  <si>
    <t xml:space="preserve">965081713RT1 </t>
  </si>
  <si>
    <t xml:space="preserve">Bourání dlažeb keramických tl.10 mm, nad 1 m2  </t>
  </si>
  <si>
    <t>45a</t>
  </si>
  <si>
    <t>776220010RAI</t>
  </si>
  <si>
    <t>Lepení povlaků z plastů na schodišťových stupních, podstupnicích a pryžových na hran stupňů.</t>
  </si>
  <si>
    <t>22*1,3*2</t>
  </si>
  <si>
    <t>22*1,7*2</t>
  </si>
  <si>
    <r>
      <t>7,55+22,4+24,15+29,9+123,4+15,9+32</t>
    </r>
    <r>
      <rPr>
        <sz val="8"/>
        <color rgb="FFFF0000"/>
        <rFont val="Arial CE"/>
        <charset val="238"/>
      </rPr>
      <t>-123,4-12,9-2,9</t>
    </r>
  </si>
  <si>
    <t>123,4+12,9+2,9</t>
  </si>
  <si>
    <t>22b</t>
  </si>
  <si>
    <t>968062991R00</t>
  </si>
  <si>
    <t>92,7*1,2</t>
  </si>
  <si>
    <t>D+M dřevěného obložení stěn v chodbě, včetně oprav zdí za obložením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</si>
</sst>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\ _K_č"/>
    <numFmt numFmtId="166" formatCode="#,##0\ _K_č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sz val="8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" fontId="16" fillId="0" borderId="0" xfId="0" applyNumberFormat="1" applyFont="1"/>
    <xf numFmtId="1" fontId="0" fillId="0" borderId="0" xfId="0" applyNumberFormat="1"/>
    <xf numFmtId="49" fontId="3" fillId="6" borderId="47" xfId="2" applyNumberFormat="1" applyFont="1" applyFill="1" applyBorder="1"/>
    <xf numFmtId="0" fontId="3" fillId="6" borderId="48" xfId="2" applyFont="1" applyFill="1" applyBorder="1" applyAlignment="1">
      <alignment horizontal="center"/>
    </xf>
    <xf numFmtId="165" fontId="3" fillId="6" borderId="48" xfId="2" applyNumberFormat="1" applyFont="1" applyFill="1" applyBorder="1" applyAlignment="1">
      <alignment horizontal="center"/>
    </xf>
    <xf numFmtId="0" fontId="3" fillId="6" borderId="47" xfId="2" applyFont="1" applyFill="1" applyBorder="1" applyAlignment="1">
      <alignment horizontal="center"/>
    </xf>
    <xf numFmtId="0" fontId="1" fillId="0" borderId="0" xfId="2"/>
    <xf numFmtId="0" fontId="5" fillId="0" borderId="49" xfId="2" applyFont="1" applyBorder="1" applyAlignment="1">
      <alignment horizontal="center"/>
    </xf>
    <xf numFmtId="49" fontId="5" fillId="0" borderId="49" xfId="2" applyNumberFormat="1" applyFont="1" applyBorder="1" applyAlignment="1">
      <alignment horizontal="left"/>
    </xf>
    <xf numFmtId="0" fontId="5" fillId="0" borderId="50" xfId="2" applyFont="1" applyBorder="1"/>
    <xf numFmtId="0" fontId="1" fillId="0" borderId="51" xfId="2" applyBorder="1" applyAlignment="1">
      <alignment horizontal="center"/>
    </xf>
    <xf numFmtId="0" fontId="1" fillId="0" borderId="51" xfId="2" applyBorder="1" applyAlignment="1">
      <alignment horizontal="right"/>
    </xf>
    <xf numFmtId="165" fontId="1" fillId="0" borderId="51" xfId="2" applyNumberFormat="1" applyBorder="1" applyAlignment="1">
      <alignment horizontal="right"/>
    </xf>
    <xf numFmtId="0" fontId="1" fillId="0" borderId="48" xfId="2" applyBorder="1"/>
    <xf numFmtId="0" fontId="18" fillId="0" borderId="0" xfId="2" applyFont="1"/>
    <xf numFmtId="0" fontId="19" fillId="0" borderId="52" xfId="2" applyFont="1" applyBorder="1" applyAlignment="1">
      <alignment horizontal="center" vertical="top"/>
    </xf>
    <xf numFmtId="49" fontId="19" fillId="0" borderId="52" xfId="2" applyNumberFormat="1" applyFont="1" applyBorder="1" applyAlignment="1">
      <alignment horizontal="left" vertical="top"/>
    </xf>
    <xf numFmtId="0" fontId="20" fillId="0" borderId="52" xfId="2" applyFont="1" applyBorder="1" applyAlignment="1">
      <alignment vertical="top" wrapText="1"/>
    </xf>
    <xf numFmtId="49" fontId="19" fillId="0" borderId="52" xfId="2" applyNumberFormat="1" applyFont="1" applyBorder="1" applyAlignment="1">
      <alignment horizontal="center" shrinkToFit="1"/>
    </xf>
    <xf numFmtId="4" fontId="19" fillId="0" borderId="52" xfId="2" applyNumberFormat="1" applyFont="1" applyBorder="1" applyAlignment="1">
      <alignment horizontal="right"/>
    </xf>
    <xf numFmtId="165" fontId="19" fillId="0" borderId="52" xfId="2" applyNumberFormat="1" applyFont="1" applyBorder="1" applyAlignment="1">
      <alignment horizontal="right"/>
    </xf>
    <xf numFmtId="4" fontId="19" fillId="0" borderId="52" xfId="2" applyNumberFormat="1" applyFont="1" applyBorder="1"/>
    <xf numFmtId="0" fontId="19" fillId="0" borderId="52" xfId="2" applyFont="1" applyBorder="1" applyAlignment="1">
      <alignment vertical="top" wrapText="1"/>
    </xf>
    <xf numFmtId="0" fontId="1" fillId="6" borderId="47" xfId="2" applyFill="1" applyBorder="1" applyAlignment="1">
      <alignment horizontal="center"/>
    </xf>
    <xf numFmtId="49" fontId="21" fillId="6" borderId="47" xfId="2" applyNumberFormat="1" applyFont="1" applyFill="1" applyBorder="1" applyAlignment="1">
      <alignment horizontal="left"/>
    </xf>
    <xf numFmtId="0" fontId="21" fillId="6" borderId="50" xfId="2" applyFont="1" applyFill="1" applyBorder="1"/>
    <xf numFmtId="0" fontId="1" fillId="6" borderId="51" xfId="2" applyFill="1" applyBorder="1" applyAlignment="1">
      <alignment horizontal="center"/>
    </xf>
    <xf numFmtId="4" fontId="1" fillId="6" borderId="51" xfId="2" applyNumberFormat="1" applyFill="1" applyBorder="1" applyAlignment="1">
      <alignment horizontal="right"/>
    </xf>
    <xf numFmtId="165" fontId="1" fillId="6" borderId="48" xfId="2" applyNumberFormat="1" applyFill="1" applyBorder="1" applyAlignment="1">
      <alignment horizontal="right"/>
    </xf>
    <xf numFmtId="4" fontId="5" fillId="6" borderId="47" xfId="2" applyNumberFormat="1" applyFont="1" applyFill="1" applyBorder="1"/>
    <xf numFmtId="3" fontId="1" fillId="0" borderId="0" xfId="2" applyNumberFormat="1"/>
    <xf numFmtId="0" fontId="20" fillId="0" borderId="53" xfId="2" applyFont="1" applyBorder="1" applyAlignment="1">
      <alignment vertical="top" wrapText="1"/>
    </xf>
    <xf numFmtId="49" fontId="19" fillId="0" borderId="54" xfId="2" applyNumberFormat="1" applyFont="1" applyBorder="1" applyAlignment="1">
      <alignment horizontal="center" shrinkToFit="1"/>
    </xf>
    <xf numFmtId="4" fontId="19" fillId="0" borderId="54" xfId="2" applyNumberFormat="1" applyFont="1" applyBorder="1" applyAlignment="1">
      <alignment horizontal="right"/>
    </xf>
    <xf numFmtId="165" fontId="19" fillId="0" borderId="55" xfId="2" applyNumberFormat="1" applyFont="1" applyBorder="1" applyAlignment="1">
      <alignment horizontal="right"/>
    </xf>
    <xf numFmtId="0" fontId="19" fillId="0" borderId="53" xfId="2" applyFont="1" applyBorder="1" applyAlignment="1">
      <alignment vertical="top" wrapText="1"/>
    </xf>
    <xf numFmtId="165" fontId="1" fillId="0" borderId="0" xfId="2" applyNumberFormat="1"/>
    <xf numFmtId="0" fontId="5" fillId="0" borderId="56" xfId="2" applyFont="1" applyBorder="1"/>
    <xf numFmtId="0" fontId="5" fillId="0" borderId="57" xfId="2" applyFont="1" applyBorder="1"/>
    <xf numFmtId="165" fontId="5" fillId="0" borderId="57" xfId="2" applyNumberFormat="1" applyFont="1" applyBorder="1"/>
    <xf numFmtId="4" fontId="5" fillId="0" borderId="58" xfId="2" applyNumberFormat="1" applyFont="1" applyBorder="1"/>
    <xf numFmtId="49" fontId="19" fillId="0" borderId="59" xfId="2" applyNumberFormat="1" applyFont="1" applyBorder="1" applyAlignment="1">
      <alignment horizontal="center" shrinkToFit="1"/>
    </xf>
    <xf numFmtId="4" fontId="19" fillId="0" borderId="59" xfId="2" applyNumberFormat="1" applyFont="1" applyBorder="1" applyAlignment="1">
      <alignment horizontal="right"/>
    </xf>
    <xf numFmtId="0" fontId="19" fillId="0" borderId="59" xfId="0" applyFont="1" applyBorder="1" applyAlignment="1">
      <alignment vertical="center"/>
    </xf>
    <xf numFmtId="49" fontId="7" fillId="6" borderId="59" xfId="2" applyNumberFormat="1" applyFont="1" applyFill="1" applyBorder="1"/>
    <xf numFmtId="0" fontId="7" fillId="6" borderId="48" xfId="2" applyFont="1" applyFill="1" applyBorder="1" applyAlignment="1">
      <alignment horizontal="center"/>
    </xf>
    <xf numFmtId="166" fontId="7" fillId="6" borderId="48" xfId="2" applyNumberFormat="1" applyFont="1" applyFill="1" applyBorder="1" applyAlignment="1">
      <alignment horizontal="center"/>
    </xf>
    <xf numFmtId="0" fontId="7" fillId="6" borderId="59" xfId="2" applyFont="1" applyFill="1" applyBorder="1" applyAlignment="1">
      <alignment horizontal="center"/>
    </xf>
    <xf numFmtId="0" fontId="23" fillId="0" borderId="0" xfId="2" applyFont="1"/>
    <xf numFmtId="0" fontId="8" fillId="0" borderId="49" xfId="2" applyFont="1" applyBorder="1" applyAlignment="1">
      <alignment horizontal="center"/>
    </xf>
    <xf numFmtId="49" fontId="8" fillId="0" borderId="49" xfId="2" applyNumberFormat="1" applyFont="1" applyBorder="1" applyAlignment="1">
      <alignment horizontal="left"/>
    </xf>
    <xf numFmtId="0" fontId="8" fillId="0" borderId="50" xfId="2" applyFont="1" applyBorder="1"/>
    <xf numFmtId="0" fontId="22" fillId="0" borderId="51" xfId="2" applyFont="1" applyBorder="1" applyAlignment="1">
      <alignment horizontal="center"/>
    </xf>
    <xf numFmtId="0" fontId="22" fillId="0" borderId="51" xfId="2" applyFont="1" applyBorder="1" applyAlignment="1">
      <alignment horizontal="right"/>
    </xf>
    <xf numFmtId="166" fontId="22" fillId="0" borderId="51" xfId="2" applyNumberFormat="1" applyFont="1" applyBorder="1" applyAlignment="1">
      <alignment horizontal="right"/>
    </xf>
    <xf numFmtId="0" fontId="22" fillId="0" borderId="48" xfId="2" applyFont="1" applyBorder="1"/>
    <xf numFmtId="0" fontId="8" fillId="0" borderId="53" xfId="2" applyFont="1" applyBorder="1"/>
    <xf numFmtId="0" fontId="22" fillId="0" borderId="54" xfId="2" applyFont="1" applyBorder="1" applyAlignment="1">
      <alignment horizontal="center"/>
    </xf>
    <xf numFmtId="0" fontId="22" fillId="0" borderId="54" xfId="2" applyFont="1" applyBorder="1" applyAlignment="1">
      <alignment horizontal="right"/>
    </xf>
    <xf numFmtId="166" fontId="22" fillId="0" borderId="54" xfId="2" applyNumberFormat="1" applyFont="1" applyBorder="1" applyAlignment="1">
      <alignment horizontal="right"/>
    </xf>
    <xf numFmtId="0" fontId="22" fillId="0" borderId="55" xfId="2" applyFont="1" applyBorder="1"/>
    <xf numFmtId="0" fontId="16" fillId="0" borderId="52" xfId="2" applyFont="1" applyBorder="1" applyAlignment="1">
      <alignment horizontal="center" vertical="top"/>
    </xf>
    <xf numFmtId="49" fontId="16" fillId="0" borderId="52" xfId="2" applyNumberFormat="1" applyFont="1" applyBorder="1" applyAlignment="1">
      <alignment horizontal="left" vertical="top"/>
    </xf>
    <xf numFmtId="0" fontId="24" fillId="0" borderId="52" xfId="2" applyFont="1" applyBorder="1" applyAlignment="1">
      <alignment vertical="top" wrapText="1"/>
    </xf>
    <xf numFmtId="49" fontId="16" fillId="0" borderId="52" xfId="2" applyNumberFormat="1" applyFont="1" applyBorder="1" applyAlignment="1">
      <alignment horizontal="center" shrinkToFit="1"/>
    </xf>
    <xf numFmtId="4" fontId="16" fillId="0" borderId="52" xfId="2" applyNumberFormat="1" applyFont="1" applyBorder="1" applyAlignment="1">
      <alignment horizontal="right"/>
    </xf>
    <xf numFmtId="166" fontId="16" fillId="0" borderId="52" xfId="2" applyNumberFormat="1" applyFont="1" applyBorder="1" applyAlignment="1">
      <alignment horizontal="right"/>
    </xf>
    <xf numFmtId="4" fontId="16" fillId="0" borderId="52" xfId="2" applyNumberFormat="1" applyFont="1" applyBorder="1"/>
    <xf numFmtId="0" fontId="16" fillId="0" borderId="52" xfId="2" applyFont="1" applyBorder="1" applyAlignment="1">
      <alignment vertical="top" wrapText="1"/>
    </xf>
    <xf numFmtId="166" fontId="16" fillId="8" borderId="52" xfId="2" applyNumberFormat="1" applyFont="1" applyFill="1" applyBorder="1" applyAlignment="1">
      <alignment horizontal="right"/>
    </xf>
    <xf numFmtId="0" fontId="22" fillId="6" borderId="59" xfId="2" applyFont="1" applyFill="1" applyBorder="1" applyAlignment="1">
      <alignment horizontal="center"/>
    </xf>
    <xf numFmtId="49" fontId="25" fillId="6" borderId="59" xfId="2" applyNumberFormat="1" applyFont="1" applyFill="1" applyBorder="1" applyAlignment="1">
      <alignment horizontal="left"/>
    </xf>
    <xf numFmtId="0" fontId="25" fillId="6" borderId="50" xfId="2" applyFont="1" applyFill="1" applyBorder="1"/>
    <xf numFmtId="0" fontId="22" fillId="6" borderId="51" xfId="2" applyFont="1" applyFill="1" applyBorder="1" applyAlignment="1">
      <alignment horizontal="center"/>
    </xf>
    <xf numFmtId="4" fontId="22" fillId="6" borderId="51" xfId="2" applyNumberFormat="1" applyFont="1" applyFill="1" applyBorder="1" applyAlignment="1">
      <alignment horizontal="right"/>
    </xf>
    <xf numFmtId="166" fontId="22" fillId="6" borderId="48" xfId="2" applyNumberFormat="1" applyFont="1" applyFill="1" applyBorder="1" applyAlignment="1">
      <alignment horizontal="right"/>
    </xf>
    <xf numFmtId="4" fontId="8" fillId="6" borderId="59" xfId="2" applyNumberFormat="1" applyFont="1" applyFill="1" applyBorder="1"/>
    <xf numFmtId="3" fontId="23" fillId="0" borderId="0" xfId="2" applyNumberFormat="1" applyFont="1"/>
    <xf numFmtId="0" fontId="26" fillId="0" borderId="52" xfId="2" applyFont="1" applyBorder="1" applyAlignment="1">
      <alignment horizontal="center" vertical="top"/>
    </xf>
    <xf numFmtId="49" fontId="26" fillId="0" borderId="52" xfId="2" applyNumberFormat="1" applyFont="1" applyBorder="1" applyAlignment="1">
      <alignment horizontal="left" vertical="top"/>
    </xf>
    <xf numFmtId="0" fontId="26" fillId="0" borderId="52" xfId="2" applyFont="1" applyBorder="1" applyAlignment="1">
      <alignment vertical="top" wrapText="1"/>
    </xf>
    <xf numFmtId="49" fontId="26" fillId="0" borderId="52" xfId="2" applyNumberFormat="1" applyFont="1" applyBorder="1" applyAlignment="1">
      <alignment horizontal="center" shrinkToFit="1"/>
    </xf>
    <xf numFmtId="4" fontId="26" fillId="0" borderId="52" xfId="2" applyNumberFormat="1" applyFont="1" applyBorder="1" applyAlignment="1">
      <alignment horizontal="right"/>
    </xf>
    <xf numFmtId="166" fontId="26" fillId="0" borderId="52" xfId="2" applyNumberFormat="1" applyFont="1" applyBorder="1" applyAlignment="1">
      <alignment horizontal="right"/>
    </xf>
    <xf numFmtId="4" fontId="26" fillId="0" borderId="52" xfId="2" applyNumberFormat="1" applyFont="1" applyBorder="1"/>
    <xf numFmtId="0" fontId="22" fillId="0" borderId="0" xfId="2" applyFont="1"/>
    <xf numFmtId="3" fontId="22" fillId="0" borderId="0" xfId="2" applyNumberFormat="1" applyFont="1"/>
    <xf numFmtId="165" fontId="19" fillId="7" borderId="52" xfId="2" applyNumberFormat="1" applyFont="1" applyFill="1" applyBorder="1" applyAlignment="1" applyProtection="1">
      <alignment horizontal="right"/>
      <protection locked="0"/>
    </xf>
    <xf numFmtId="165" fontId="19" fillId="0" borderId="52" xfId="2" applyNumberFormat="1" applyFont="1" applyBorder="1" applyAlignment="1" applyProtection="1">
      <alignment horizontal="right"/>
      <protection locked="0"/>
    </xf>
    <xf numFmtId="165" fontId="1" fillId="6" borderId="48" xfId="2" applyNumberFormat="1" applyFill="1" applyBorder="1" applyAlignment="1" applyProtection="1">
      <alignment horizontal="right"/>
      <protection locked="0"/>
    </xf>
    <xf numFmtId="0" fontId="26" fillId="0" borderId="44" xfId="0" applyFont="1" applyBorder="1" applyAlignment="1">
      <alignment vertical="top"/>
    </xf>
    <xf numFmtId="49" fontId="26" fillId="0" borderId="45" xfId="0" applyNumberFormat="1" applyFont="1" applyBorder="1" applyAlignment="1">
      <alignment vertical="top"/>
    </xf>
    <xf numFmtId="49" fontId="26" fillId="0" borderId="45" xfId="0" applyNumberFormat="1" applyFont="1" applyBorder="1" applyAlignment="1">
      <alignment horizontal="left" vertical="top" wrapText="1"/>
    </xf>
    <xf numFmtId="0" fontId="26" fillId="0" borderId="45" xfId="0" applyFont="1" applyBorder="1" applyAlignment="1">
      <alignment horizontal="center" vertical="top" shrinkToFit="1"/>
    </xf>
    <xf numFmtId="164" fontId="26" fillId="0" borderId="45" xfId="0" applyNumberFormat="1" applyFont="1" applyBorder="1" applyAlignment="1">
      <alignment vertical="top" shrinkToFit="1"/>
    </xf>
    <xf numFmtId="4" fontId="26" fillId="4" borderId="45" xfId="0" applyNumberFormat="1" applyFont="1" applyFill="1" applyBorder="1" applyAlignment="1" applyProtection="1">
      <alignment vertical="top" shrinkToFit="1"/>
      <protection locked="0"/>
    </xf>
    <xf numFmtId="4" fontId="26" fillId="0" borderId="46" xfId="0" applyNumberFormat="1" applyFont="1" applyBorder="1" applyAlignment="1">
      <alignment vertical="top" shrinkToFit="1"/>
    </xf>
    <xf numFmtId="0" fontId="26" fillId="0" borderId="41" xfId="0" applyFont="1" applyBorder="1" applyAlignment="1">
      <alignment vertical="top"/>
    </xf>
    <xf numFmtId="49" fontId="26" fillId="0" borderId="42" xfId="0" applyNumberFormat="1" applyFont="1" applyBorder="1" applyAlignment="1">
      <alignment vertical="top"/>
    </xf>
    <xf numFmtId="49" fontId="26" fillId="0" borderId="42" xfId="0" applyNumberFormat="1" applyFont="1" applyBorder="1" applyAlignment="1">
      <alignment horizontal="left" vertical="top" wrapText="1"/>
    </xf>
    <xf numFmtId="0" fontId="26" fillId="0" borderId="42" xfId="0" applyFont="1" applyBorder="1" applyAlignment="1">
      <alignment horizontal="center" vertical="top" shrinkToFit="1"/>
    </xf>
    <xf numFmtId="164" fontId="26" fillId="0" borderId="42" xfId="0" applyNumberFormat="1" applyFont="1" applyBorder="1" applyAlignment="1">
      <alignment vertical="top" shrinkToFit="1"/>
    </xf>
    <xf numFmtId="4" fontId="26" fillId="4" borderId="42" xfId="0" applyNumberFormat="1" applyFont="1" applyFill="1" applyBorder="1" applyAlignment="1" applyProtection="1">
      <alignment vertical="top" shrinkToFit="1"/>
      <protection locked="0"/>
    </xf>
    <xf numFmtId="4" fontId="26" fillId="0" borderId="43" xfId="0" applyNumberFormat="1" applyFont="1" applyBorder="1" applyAlignment="1">
      <alignment vertical="top" shrinkToFit="1"/>
    </xf>
    <xf numFmtId="164" fontId="26" fillId="0" borderId="0" xfId="0" quotePrefix="1" applyNumberFormat="1" applyFont="1" applyAlignment="1">
      <alignment horizontal="left" vertical="top" wrapText="1"/>
    </xf>
    <xf numFmtId="164" fontId="26" fillId="0" borderId="0" xfId="0" applyNumberFormat="1" applyFont="1" applyAlignment="1">
      <alignment horizontal="center" vertical="top" wrapText="1" shrinkToFit="1"/>
    </xf>
    <xf numFmtId="164" fontId="26" fillId="0" borderId="0" xfId="0" applyNumberFormat="1" applyFont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93" t="s">
        <v>41</v>
      </c>
      <c r="B2" s="293"/>
      <c r="C2" s="293"/>
      <c r="D2" s="293"/>
      <c r="E2" s="293"/>
      <c r="F2" s="293"/>
      <c r="G2" s="2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1" zoomScale="85" zoomScaleNormal="85" zoomScaleSheetLayoutView="75" workbookViewId="0">
      <selection activeCell="E13" sqref="E13:G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328" t="s">
        <v>4</v>
      </c>
      <c r="C1" s="329"/>
      <c r="D1" s="329"/>
      <c r="E1" s="329"/>
      <c r="F1" s="329"/>
      <c r="G1" s="329"/>
      <c r="H1" s="329"/>
      <c r="I1" s="329"/>
      <c r="J1" s="330"/>
    </row>
    <row r="2" spans="1:15" ht="36" customHeight="1" x14ac:dyDescent="0.2">
      <c r="A2" s="2"/>
      <c r="B2" s="76" t="s">
        <v>24</v>
      </c>
      <c r="C2" s="77"/>
      <c r="D2" s="78" t="s">
        <v>43</v>
      </c>
      <c r="E2" s="334" t="s">
        <v>44</v>
      </c>
      <c r="F2" s="335"/>
      <c r="G2" s="335"/>
      <c r="H2" s="335"/>
      <c r="I2" s="335"/>
      <c r="J2" s="336"/>
      <c r="O2" s="1"/>
    </row>
    <row r="3" spans="1:15" ht="27" hidden="1" customHeight="1" x14ac:dyDescent="0.2">
      <c r="A3" s="2"/>
      <c r="B3" s="79"/>
      <c r="C3" s="77"/>
      <c r="D3" s="80"/>
      <c r="E3" s="337"/>
      <c r="F3" s="338"/>
      <c r="G3" s="338"/>
      <c r="H3" s="338"/>
      <c r="I3" s="338"/>
      <c r="J3" s="339"/>
    </row>
    <row r="4" spans="1:15" ht="23.25" customHeight="1" x14ac:dyDescent="0.2">
      <c r="A4" s="2"/>
      <c r="B4" s="81"/>
      <c r="C4" s="82"/>
      <c r="D4" s="83"/>
      <c r="E4" s="318"/>
      <c r="F4" s="318"/>
      <c r="G4" s="318"/>
      <c r="H4" s="318"/>
      <c r="I4" s="318"/>
      <c r="J4" s="319"/>
    </row>
    <row r="5" spans="1:15" ht="24" customHeight="1" x14ac:dyDescent="0.2">
      <c r="A5" s="2"/>
      <c r="B5" s="31" t="s">
        <v>23</v>
      </c>
      <c r="D5" s="322"/>
      <c r="E5" s="323"/>
      <c r="F5" s="323"/>
      <c r="G5" s="32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324"/>
      <c r="E6" s="325"/>
      <c r="F6" s="325"/>
      <c r="G6" s="3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326"/>
      <c r="F7" s="327"/>
      <c r="G7" s="3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41"/>
      <c r="E11" s="341"/>
      <c r="F11" s="341"/>
      <c r="G11" s="341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317"/>
      <c r="E12" s="317"/>
      <c r="F12" s="317"/>
      <c r="G12" s="317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320"/>
      <c r="F13" s="321"/>
      <c r="G13" s="3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340"/>
      <c r="F15" s="340"/>
      <c r="G15" s="342"/>
      <c r="H15" s="342"/>
      <c r="I15" s="342" t="s">
        <v>31</v>
      </c>
      <c r="J15" s="343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306"/>
      <c r="F16" s="307"/>
      <c r="G16" s="306"/>
      <c r="H16" s="307"/>
      <c r="I16" s="306">
        <f>SUMIF(F55:F68,A16,I55:I68)+SUMIF(F55:F68,"PSU",I55:I68)</f>
        <v>0</v>
      </c>
      <c r="J16" s="308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306"/>
      <c r="F17" s="307"/>
      <c r="G17" s="306"/>
      <c r="H17" s="307"/>
      <c r="I17" s="306">
        <f>SUMIF(F55:F68,A17,I55:I68)</f>
        <v>0</v>
      </c>
      <c r="J17" s="308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306"/>
      <c r="F18" s="307"/>
      <c r="G18" s="306"/>
      <c r="H18" s="307"/>
      <c r="I18" s="306">
        <f>SUMIF(F55:F68,A18,I55:I68)</f>
        <v>0</v>
      </c>
      <c r="J18" s="308"/>
    </row>
    <row r="19" spans="1:10" ht="23.25" customHeight="1" x14ac:dyDescent="0.2">
      <c r="A19" s="138" t="s">
        <v>90</v>
      </c>
      <c r="B19" s="38" t="s">
        <v>29</v>
      </c>
      <c r="C19" s="62"/>
      <c r="D19" s="63"/>
      <c r="E19" s="306"/>
      <c r="F19" s="307"/>
      <c r="G19" s="306"/>
      <c r="H19" s="307"/>
      <c r="I19" s="306">
        <f>SUMIF(F55:F68,A19,I55:I68)</f>
        <v>0</v>
      </c>
      <c r="J19" s="308"/>
    </row>
    <row r="20" spans="1:10" ht="23.25" customHeight="1" x14ac:dyDescent="0.2">
      <c r="A20" s="138" t="s">
        <v>91</v>
      </c>
      <c r="B20" s="38" t="s">
        <v>30</v>
      </c>
      <c r="C20" s="62"/>
      <c r="D20" s="63"/>
      <c r="E20" s="306"/>
      <c r="F20" s="307"/>
      <c r="G20" s="306"/>
      <c r="H20" s="307"/>
      <c r="I20" s="306">
        <f>SUMIF(F55:F68,A20,I55:I68)</f>
        <v>0</v>
      </c>
      <c r="J20" s="308"/>
    </row>
    <row r="21" spans="1:10" ht="23.25" customHeight="1" x14ac:dyDescent="0.2">
      <c r="A21" s="2"/>
      <c r="B21" s="48" t="s">
        <v>31</v>
      </c>
      <c r="C21" s="64"/>
      <c r="D21" s="65"/>
      <c r="E21" s="309"/>
      <c r="F21" s="344"/>
      <c r="G21" s="309"/>
      <c r="H21" s="344"/>
      <c r="I21" s="309">
        <f>SUM(I16:J20)</f>
        <v>0</v>
      </c>
      <c r="J21" s="3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304">
        <f>ZakladDPHSniVypocet</f>
        <v>0</v>
      </c>
      <c r="H23" s="305"/>
      <c r="I23" s="3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302">
        <f>IF(A24&gt;50, ROUNDUP(A23, 0), ROUNDDOWN(A23, 0))</f>
        <v>0</v>
      </c>
      <c r="H24" s="303"/>
      <c r="I24" s="3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304">
        <f>ZakladDPHZaklVypocet</f>
        <v>0</v>
      </c>
      <c r="H25" s="305"/>
      <c r="I25" s="3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331">
        <f>IF(A26&gt;50, ROUNDUP(A25, 0), ROUNDDOWN(A25, 0))</f>
        <v>0</v>
      </c>
      <c r="H26" s="332"/>
      <c r="I26" s="3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333">
        <f>CenaCelkem-(ZakladDPHSni+DPHSni+ZakladDPHZakl+DPHZakl)</f>
        <v>0</v>
      </c>
      <c r="H27" s="333"/>
      <c r="I27" s="3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311">
        <f>ZakladDPHSniVypocet+ZakladDPHZaklVypocet</f>
        <v>0</v>
      </c>
      <c r="H28" s="312"/>
      <c r="I28" s="3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311">
        <f>IF(A29&gt;50, ROUNDUP(A27, 0), ROUNDDOWN(A27, 0))</f>
        <v>0</v>
      </c>
      <c r="H29" s="311"/>
      <c r="I29" s="311"/>
      <c r="J29" s="119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313"/>
      <c r="E34" s="314"/>
      <c r="G34" s="315"/>
      <c r="H34" s="316"/>
      <c r="I34" s="316"/>
      <c r="J34" s="25"/>
    </row>
    <row r="35" spans="1:10" ht="12.75" customHeight="1" x14ac:dyDescent="0.2">
      <c r="A35" s="2"/>
      <c r="B35" s="2"/>
      <c r="D35" s="301" t="s">
        <v>2</v>
      </c>
      <c r="E35" s="3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96"/>
      <c r="D39" s="296"/>
      <c r="E39" s="296"/>
      <c r="F39" s="99">
        <f>'02 10283_02-1 Pol'!AE129+'02 10283_02-2 Pol'!AE11+'02 10283_02-3 Pol'!AE11+'02 10283_02-4 Pol'!AE11+'02 10283_02-5 Pol'!AE11+'02 10283_02-6 Pol'!AE13+'02 10283_07 Pol'!AE11</f>
        <v>0</v>
      </c>
      <c r="G39" s="100">
        <f>'02 10283_02-1 Pol'!AF129+'02 10283_02-2 Pol'!AF11+'02 10283_02-3 Pol'!AF11+'02 10283_02-4 Pol'!AF11+'02 10283_02-5 Pol'!AF11+'02 10283_02-6 Pol'!AF13+'02 10283_07 Pol'!AF11</f>
        <v>0</v>
      </c>
      <c r="H39" s="101">
        <f t="shared" ref="H39:H47" si="1">(F39*SazbaDPH1/100)+(G39*SazbaDPH2/100)</f>
        <v>0</v>
      </c>
      <c r="I39" s="101">
        <f t="shared" ref="I39:I47" si="2">F39+G39+H39</f>
        <v>0</v>
      </c>
      <c r="J39" s="102" t="str">
        <f t="shared" ref="J39:J47" si="3">IF(CenaCelkemVypocet=0,"",I39/CenaCelkemVypocet*100)</f>
        <v/>
      </c>
    </row>
    <row r="40" spans="1:10" ht="25.5" customHeight="1" x14ac:dyDescent="0.2">
      <c r="A40" s="88">
        <v>2</v>
      </c>
      <c r="B40" s="103" t="s">
        <v>46</v>
      </c>
      <c r="C40" s="300" t="s">
        <v>47</v>
      </c>
      <c r="D40" s="300"/>
      <c r="E40" s="300"/>
      <c r="F40" s="104">
        <f>SUM(F41:F47)</f>
        <v>0</v>
      </c>
      <c r="G40" s="105">
        <f>SUM(G41:G47)</f>
        <v>0</v>
      </c>
      <c r="H40" s="105">
        <f>SUM(H41:H47)</f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48</v>
      </c>
      <c r="C41" s="296" t="s">
        <v>49</v>
      </c>
      <c r="D41" s="296"/>
      <c r="E41" s="296"/>
      <c r="F41" s="108">
        <f>'02 10283_02-1 Pol'!AF129</f>
        <v>0</v>
      </c>
      <c r="G41" s="101"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3</v>
      </c>
      <c r="B42" s="107" t="s">
        <v>50</v>
      </c>
      <c r="C42" s="296" t="s">
        <v>51</v>
      </c>
      <c r="D42" s="296"/>
      <c r="E42" s="296"/>
      <c r="F42" s="108">
        <f>'02 10283_02-2 Pol'!AF11</f>
        <v>0</v>
      </c>
      <c r="G42" s="101"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52</v>
      </c>
      <c r="C43" s="296" t="s">
        <v>53</v>
      </c>
      <c r="D43" s="296"/>
      <c r="E43" s="296"/>
      <c r="F43" s="108">
        <f>'02 10283_02-3 Pol'!G123</f>
        <v>0</v>
      </c>
      <c r="G43" s="101"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54</v>
      </c>
      <c r="C44" s="296" t="s">
        <v>55</v>
      </c>
      <c r="D44" s="296"/>
      <c r="E44" s="296"/>
      <c r="F44" s="108">
        <f>'02 10283_02-4 Pol'!AF11</f>
        <v>0</v>
      </c>
      <c r="G44" s="101"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56</v>
      </c>
      <c r="C45" s="296" t="s">
        <v>57</v>
      </c>
      <c r="D45" s="296"/>
      <c r="E45" s="296"/>
      <c r="F45" s="108">
        <f>'02 10283_02-5 Pol'!AE11</f>
        <v>0</v>
      </c>
      <c r="G45" s="101">
        <f>'02 10283_02-5 Pol'!AF11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58</v>
      </c>
      <c r="C46" s="296" t="s">
        <v>322</v>
      </c>
      <c r="D46" s="296"/>
      <c r="E46" s="296"/>
      <c r="F46" s="108">
        <f>'02 10283_02-6 Pol'!AF13</f>
        <v>0</v>
      </c>
      <c r="G46" s="101"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59</v>
      </c>
      <c r="C47" s="296" t="s">
        <v>60</v>
      </c>
      <c r="D47" s="296"/>
      <c r="E47" s="296"/>
      <c r="F47" s="108">
        <f>'02 10283_07 Pol'!AE11</f>
        <v>0</v>
      </c>
      <c r="G47" s="101">
        <f>'02 10283_07 Pol'!AF11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/>
      <c r="B48" s="297" t="s">
        <v>61</v>
      </c>
      <c r="C48" s="298"/>
      <c r="D48" s="298"/>
      <c r="E48" s="299"/>
      <c r="F48" s="109">
        <f>SUM(F41:F47)</f>
        <v>0</v>
      </c>
      <c r="G48" s="110">
        <f>SUM(G41:G47)</f>
        <v>0</v>
      </c>
      <c r="H48" s="110">
        <f>SUM(H41:H47)</f>
        <v>0</v>
      </c>
      <c r="I48" s="110">
        <f>SUM(I41:I47)</f>
        <v>0</v>
      </c>
      <c r="J48" s="111">
        <f>SUM(J41:J47)</f>
        <v>0</v>
      </c>
    </row>
    <row r="52" spans="1:10" ht="15.75" x14ac:dyDescent="0.25">
      <c r="B52" s="120" t="s">
        <v>63</v>
      </c>
    </row>
    <row r="54" spans="1:10" ht="25.5" customHeight="1" x14ac:dyDescent="0.2">
      <c r="A54" s="122"/>
      <c r="B54" s="125" t="s">
        <v>18</v>
      </c>
      <c r="C54" s="125" t="s">
        <v>6</v>
      </c>
      <c r="D54" s="126"/>
      <c r="E54" s="126"/>
      <c r="F54" s="127" t="s">
        <v>64</v>
      </c>
      <c r="G54" s="127"/>
      <c r="H54" s="127"/>
      <c r="I54" s="127" t="s">
        <v>31</v>
      </c>
      <c r="J54" s="127" t="s">
        <v>0</v>
      </c>
    </row>
    <row r="55" spans="1:10" ht="36.75" customHeight="1" x14ac:dyDescent="0.2">
      <c r="A55" s="123"/>
      <c r="B55" s="128" t="s">
        <v>65</v>
      </c>
      <c r="C55" s="294" t="s">
        <v>66</v>
      </c>
      <c r="D55" s="295"/>
      <c r="E55" s="295"/>
      <c r="F55" s="136" t="s">
        <v>26</v>
      </c>
      <c r="G55" s="129"/>
      <c r="H55" s="129"/>
      <c r="I55" s="129">
        <f>'02 10283_02-1 Pol'!G8</f>
        <v>0</v>
      </c>
      <c r="J55" s="134" t="str">
        <f>IF(I69=0,"",I55/I69*100)</f>
        <v/>
      </c>
    </row>
    <row r="56" spans="1:10" ht="36.75" customHeight="1" x14ac:dyDescent="0.2">
      <c r="A56" s="123"/>
      <c r="B56" s="128" t="s">
        <v>67</v>
      </c>
      <c r="C56" s="294" t="s">
        <v>68</v>
      </c>
      <c r="D56" s="295"/>
      <c r="E56" s="295"/>
      <c r="F56" s="136" t="s">
        <v>26</v>
      </c>
      <c r="G56" s="129"/>
      <c r="H56" s="129"/>
      <c r="I56" s="129">
        <f>'02 10283_02-1 Pol'!G19</f>
        <v>0</v>
      </c>
      <c r="J56" s="134" t="str">
        <f>IF(I69=0,"",I56/I69*100)</f>
        <v/>
      </c>
    </row>
    <row r="57" spans="1:10" ht="36.75" customHeight="1" x14ac:dyDescent="0.2">
      <c r="A57" s="123"/>
      <c r="B57" s="128" t="s">
        <v>69</v>
      </c>
      <c r="C57" s="294" t="s">
        <v>70</v>
      </c>
      <c r="D57" s="295"/>
      <c r="E57" s="295"/>
      <c r="F57" s="136" t="s">
        <v>26</v>
      </c>
      <c r="G57" s="129"/>
      <c r="H57" s="129"/>
      <c r="I57" s="129">
        <f>'02 10283_02-1 Pol'!G26+'02 10283_02-5 Pol'!G8+'02 10283_02-6 Pol'!G8</f>
        <v>0</v>
      </c>
      <c r="J57" s="134" t="str">
        <f>IF(I69=0,"",I57/I69*100)</f>
        <v/>
      </c>
    </row>
    <row r="58" spans="1:10" ht="36.75" customHeight="1" x14ac:dyDescent="0.2">
      <c r="A58" s="123"/>
      <c r="B58" s="128" t="s">
        <v>71</v>
      </c>
      <c r="C58" s="294" t="s">
        <v>72</v>
      </c>
      <c r="D58" s="295"/>
      <c r="E58" s="295"/>
      <c r="F58" s="136" t="s">
        <v>26</v>
      </c>
      <c r="G58" s="129"/>
      <c r="H58" s="129"/>
      <c r="I58" s="129">
        <f>'02 10283_02-1 Pol'!G60</f>
        <v>0</v>
      </c>
      <c r="J58" s="134" t="str">
        <f>IF(I69=0,"",I58/I69*100)</f>
        <v/>
      </c>
    </row>
    <row r="59" spans="1:10" ht="36.75" customHeight="1" x14ac:dyDescent="0.2">
      <c r="A59" s="123"/>
      <c r="B59" s="128" t="s">
        <v>73</v>
      </c>
      <c r="C59" s="294" t="s">
        <v>74</v>
      </c>
      <c r="D59" s="295"/>
      <c r="E59" s="295"/>
      <c r="F59" s="136" t="s">
        <v>27</v>
      </c>
      <c r="G59" s="129"/>
      <c r="H59" s="129"/>
      <c r="I59" s="129">
        <f>'02 10283_02-2 Pol'!G8</f>
        <v>0</v>
      </c>
      <c r="J59" s="134" t="str">
        <f>IF(I69=0,"",I59/I69*100)</f>
        <v/>
      </c>
    </row>
    <row r="60" spans="1:10" ht="36.75" customHeight="1" x14ac:dyDescent="0.2">
      <c r="A60" s="123"/>
      <c r="B60" s="128" t="s">
        <v>75</v>
      </c>
      <c r="C60" s="294" t="s">
        <v>76</v>
      </c>
      <c r="D60" s="295"/>
      <c r="E60" s="295"/>
      <c r="F60" s="136" t="s">
        <v>27</v>
      </c>
      <c r="G60" s="129"/>
      <c r="H60" s="129"/>
      <c r="I60" s="129">
        <f>'02 10283_02-1 Pol'!G62</f>
        <v>0</v>
      </c>
      <c r="J60" s="134" t="str">
        <f>IF(I69=0,"",I60/I69*100)</f>
        <v/>
      </c>
    </row>
    <row r="61" spans="1:10" ht="36.75" customHeight="1" x14ac:dyDescent="0.2">
      <c r="A61" s="123"/>
      <c r="B61" s="128" t="s">
        <v>77</v>
      </c>
      <c r="C61" s="294" t="s">
        <v>78</v>
      </c>
      <c r="D61" s="295"/>
      <c r="E61" s="295"/>
      <c r="F61" s="136" t="s">
        <v>27</v>
      </c>
      <c r="G61" s="129"/>
      <c r="H61" s="129"/>
      <c r="I61" s="129">
        <f>'02 10283_02-1 Pol'!G73</f>
        <v>0</v>
      </c>
      <c r="J61" s="134" t="str">
        <f>IF(I69=0,"",I61/I69*100)</f>
        <v/>
      </c>
    </row>
    <row r="62" spans="1:10" ht="36.75" customHeight="1" x14ac:dyDescent="0.2">
      <c r="A62" s="123"/>
      <c r="B62" s="128" t="s">
        <v>79</v>
      </c>
      <c r="C62" s="294" t="s">
        <v>80</v>
      </c>
      <c r="D62" s="295"/>
      <c r="E62" s="295"/>
      <c r="F62" s="136" t="s">
        <v>27</v>
      </c>
      <c r="G62" s="129"/>
      <c r="H62" s="129"/>
      <c r="I62" s="129">
        <f>'02 10283_02-1 Pol'!G93</f>
        <v>0</v>
      </c>
      <c r="J62" s="134" t="str">
        <f>IF(I69=0,"",I62/I69*100)</f>
        <v/>
      </c>
    </row>
    <row r="63" spans="1:10" ht="36.75" customHeight="1" x14ac:dyDescent="0.2">
      <c r="A63" s="123"/>
      <c r="B63" s="128" t="s">
        <v>81</v>
      </c>
      <c r="C63" s="294" t="s">
        <v>82</v>
      </c>
      <c r="D63" s="295"/>
      <c r="E63" s="295"/>
      <c r="F63" s="136" t="s">
        <v>27</v>
      </c>
      <c r="G63" s="129"/>
      <c r="H63" s="129"/>
      <c r="I63" s="129">
        <f>'02 10283_02-1 Pol'!G101</f>
        <v>0</v>
      </c>
      <c r="J63" s="134" t="str">
        <f>IF(I69=0,"",I63/I69*100)</f>
        <v/>
      </c>
    </row>
    <row r="64" spans="1:10" ht="36.75" customHeight="1" x14ac:dyDescent="0.2">
      <c r="A64" s="123"/>
      <c r="B64" s="128" t="s">
        <v>83</v>
      </c>
      <c r="C64" s="294" t="s">
        <v>84</v>
      </c>
      <c r="D64" s="295"/>
      <c r="E64" s="295"/>
      <c r="F64" s="136" t="s">
        <v>28</v>
      </c>
      <c r="G64" s="129"/>
      <c r="H64" s="129"/>
      <c r="I64" s="129">
        <f>'02 10283_02-3 Pol'!G123</f>
        <v>0</v>
      </c>
      <c r="J64" s="134" t="str">
        <f>IF(I69=0,"",I64/I69*100)</f>
        <v/>
      </c>
    </row>
    <row r="65" spans="1:10" ht="36.75" customHeight="1" x14ac:dyDescent="0.2">
      <c r="A65" s="123"/>
      <c r="B65" s="128" t="s">
        <v>85</v>
      </c>
      <c r="C65" s="294" t="s">
        <v>86</v>
      </c>
      <c r="D65" s="295"/>
      <c r="E65" s="295"/>
      <c r="F65" s="136" t="s">
        <v>28</v>
      </c>
      <c r="G65" s="129"/>
      <c r="H65" s="129"/>
      <c r="I65" s="129">
        <f>'02 10283_02-4 Pol'!G78</f>
        <v>0</v>
      </c>
      <c r="J65" s="134" t="str">
        <f>IF(I69=0,"",I65/I69*100)</f>
        <v/>
      </c>
    </row>
    <row r="66" spans="1:10" ht="36.75" customHeight="1" x14ac:dyDescent="0.2">
      <c r="A66" s="123"/>
      <c r="B66" s="128" t="s">
        <v>87</v>
      </c>
      <c r="C66" s="294" t="s">
        <v>88</v>
      </c>
      <c r="D66" s="295"/>
      <c r="E66" s="295"/>
      <c r="F66" s="136" t="s">
        <v>89</v>
      </c>
      <c r="G66" s="129"/>
      <c r="H66" s="129"/>
      <c r="I66" s="129">
        <f>'02 10283_02-1 Pol'!G112</f>
        <v>0</v>
      </c>
      <c r="J66" s="134" t="str">
        <f>IF(I69=0,"",I66/I69*100)</f>
        <v/>
      </c>
    </row>
    <row r="67" spans="1:10" ht="36.75" customHeight="1" x14ac:dyDescent="0.2">
      <c r="A67" s="123"/>
      <c r="B67" s="128" t="s">
        <v>90</v>
      </c>
      <c r="C67" s="294" t="s">
        <v>29</v>
      </c>
      <c r="D67" s="295"/>
      <c r="E67" s="295"/>
      <c r="F67" s="136" t="s">
        <v>90</v>
      </c>
      <c r="G67" s="129"/>
      <c r="H67" s="129"/>
      <c r="I67" s="129">
        <f>'02 10283_02-1 Pol'!G119</f>
        <v>0</v>
      </c>
      <c r="J67" s="134" t="str">
        <f>IF(I69=0,"",I67/I69*100)</f>
        <v/>
      </c>
    </row>
    <row r="68" spans="1:10" ht="36.75" customHeight="1" x14ac:dyDescent="0.2">
      <c r="A68" s="123"/>
      <c r="B68" s="128" t="s">
        <v>91</v>
      </c>
      <c r="C68" s="294" t="s">
        <v>30</v>
      </c>
      <c r="D68" s="295"/>
      <c r="E68" s="295"/>
      <c r="F68" s="136" t="s">
        <v>91</v>
      </c>
      <c r="G68" s="129"/>
      <c r="H68" s="129"/>
      <c r="I68" s="129">
        <f>'02 10283_07 Pol'!G8</f>
        <v>0</v>
      </c>
      <c r="J68" s="134" t="str">
        <f>IF(I69=0,"",I68/I69*100)</f>
        <v/>
      </c>
    </row>
    <row r="69" spans="1:10" ht="25.5" customHeight="1" x14ac:dyDescent="0.2">
      <c r="A69" s="124"/>
      <c r="B69" s="130" t="s">
        <v>1</v>
      </c>
      <c r="C69" s="131"/>
      <c r="D69" s="132"/>
      <c r="E69" s="132"/>
      <c r="F69" s="137"/>
      <c r="G69" s="133"/>
      <c r="H69" s="133"/>
      <c r="I69" s="133">
        <f>SUM(I55:I68)</f>
        <v>0</v>
      </c>
      <c r="J69" s="135">
        <f>SUM(J55:J68)</f>
        <v>0</v>
      </c>
    </row>
    <row r="70" spans="1:10" x14ac:dyDescent="0.2">
      <c r="F70" s="86"/>
      <c r="G70" s="86"/>
      <c r="H70" s="86"/>
      <c r="I70" s="86"/>
      <c r="J70" s="87"/>
    </row>
    <row r="71" spans="1:10" x14ac:dyDescent="0.2">
      <c r="F71" s="86"/>
      <c r="G71" s="86"/>
      <c r="H71" s="86"/>
      <c r="I71" s="86"/>
      <c r="J71" s="87"/>
    </row>
    <row r="72" spans="1:10" x14ac:dyDescent="0.2">
      <c r="F72" s="86"/>
      <c r="G72" s="86"/>
      <c r="H72" s="86"/>
      <c r="I72" s="86"/>
      <c r="J72" s="87"/>
    </row>
  </sheetData>
  <protectedRanges>
    <protectedRange sqref="D11:G13 I11:I1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45" t="s">
        <v>7</v>
      </c>
      <c r="B1" s="345"/>
      <c r="C1" s="346"/>
      <c r="D1" s="345"/>
      <c r="E1" s="345"/>
      <c r="F1" s="345"/>
      <c r="G1" s="345"/>
    </row>
    <row r="2" spans="1:7" ht="24.95" customHeight="1" x14ac:dyDescent="0.2">
      <c r="A2" s="50" t="s">
        <v>8</v>
      </c>
      <c r="B2" s="49"/>
      <c r="C2" s="347"/>
      <c r="D2" s="347"/>
      <c r="E2" s="347"/>
      <c r="F2" s="347"/>
      <c r="G2" s="348"/>
    </row>
    <row r="3" spans="1:7" ht="24.95" customHeight="1" x14ac:dyDescent="0.2">
      <c r="A3" s="50" t="s">
        <v>9</v>
      </c>
      <c r="B3" s="49"/>
      <c r="C3" s="347"/>
      <c r="D3" s="347"/>
      <c r="E3" s="347"/>
      <c r="F3" s="347"/>
      <c r="G3" s="348"/>
    </row>
    <row r="4" spans="1:7" ht="24.95" customHeight="1" x14ac:dyDescent="0.2">
      <c r="A4" s="50" t="s">
        <v>10</v>
      </c>
      <c r="B4" s="49"/>
      <c r="C4" s="347"/>
      <c r="D4" s="347"/>
      <c r="E4" s="347"/>
      <c r="F4" s="347"/>
      <c r="G4" s="3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8"/>
  <sheetViews>
    <sheetView tabSelected="1" zoomScale="115" zoomScaleNormal="115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42" max="42" width="9.140625" style="187"/>
  </cols>
  <sheetData>
    <row r="1" spans="1:60" ht="15.75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92</v>
      </c>
    </row>
    <row r="2" spans="1:60" ht="24.95" customHeight="1" x14ac:dyDescent="0.2">
      <c r="A2" s="50" t="s">
        <v>8</v>
      </c>
      <c r="B2" s="49" t="s">
        <v>43</v>
      </c>
      <c r="C2" s="362" t="s">
        <v>44</v>
      </c>
      <c r="D2" s="363"/>
      <c r="E2" s="363"/>
      <c r="F2" s="363"/>
      <c r="G2" s="364"/>
      <c r="AG2" t="s">
        <v>93</v>
      </c>
    </row>
    <row r="3" spans="1:60" ht="24.95" customHeight="1" x14ac:dyDescent="0.2">
      <c r="A3" s="50" t="s">
        <v>9</v>
      </c>
      <c r="B3" s="49" t="s">
        <v>46</v>
      </c>
      <c r="C3" s="362" t="s">
        <v>47</v>
      </c>
      <c r="D3" s="363"/>
      <c r="E3" s="363"/>
      <c r="F3" s="363"/>
      <c r="G3" s="364"/>
      <c r="AC3" s="121" t="s">
        <v>93</v>
      </c>
      <c r="AG3" t="s">
        <v>94</v>
      </c>
    </row>
    <row r="4" spans="1:60" ht="24.95" customHeight="1" x14ac:dyDescent="0.2">
      <c r="A4" s="139" t="s">
        <v>10</v>
      </c>
      <c r="B4" s="140" t="s">
        <v>48</v>
      </c>
      <c r="C4" s="365" t="s">
        <v>49</v>
      </c>
      <c r="D4" s="366"/>
      <c r="E4" s="366"/>
      <c r="F4" s="366"/>
      <c r="G4" s="367"/>
      <c r="AG4" t="s">
        <v>95</v>
      </c>
    </row>
    <row r="5" spans="1:60" x14ac:dyDescent="0.2">
      <c r="D5" s="10"/>
    </row>
    <row r="6" spans="1:60" ht="38.25" x14ac:dyDescent="0.2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0" t="s">
        <v>117</v>
      </c>
      <c r="B8" s="161" t="s">
        <v>65</v>
      </c>
      <c r="C8" s="179" t="s">
        <v>66</v>
      </c>
      <c r="D8" s="162"/>
      <c r="E8" s="163"/>
      <c r="F8" s="164"/>
      <c r="G8" s="165">
        <f>SUMIF(AG9:AG18,"&lt;&gt;NOR",G9:G18)</f>
        <v>0</v>
      </c>
      <c r="H8" s="159"/>
      <c r="I8" s="159">
        <f>SUM(I9:I18)</f>
        <v>89417.78</v>
      </c>
      <c r="J8" s="159"/>
      <c r="K8" s="159">
        <f>SUM(K9:K18)</f>
        <v>306295.62</v>
      </c>
      <c r="L8" s="159"/>
      <c r="M8" s="159">
        <f>SUM(M9:M18)</f>
        <v>0</v>
      </c>
      <c r="N8" s="159"/>
      <c r="O8" s="159">
        <f>SUM(O9:O18)</f>
        <v>10.129999999999999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468.87</v>
      </c>
      <c r="W8" s="159"/>
      <c r="X8" s="159"/>
      <c r="AG8" t="s">
        <v>118</v>
      </c>
    </row>
    <row r="9" spans="1:60" outlineLevel="1" x14ac:dyDescent="0.2">
      <c r="A9" s="172">
        <v>1</v>
      </c>
      <c r="B9" s="173" t="s">
        <v>119</v>
      </c>
      <c r="C9" s="180" t="s">
        <v>120</v>
      </c>
      <c r="D9" s="174" t="s">
        <v>121</v>
      </c>
      <c r="E9" s="175">
        <v>2</v>
      </c>
      <c r="F9" s="176"/>
      <c r="G9" s="177">
        <f>ROUND(E9*F9,2)</f>
        <v>0</v>
      </c>
      <c r="H9" s="156">
        <v>188.94</v>
      </c>
      <c r="I9" s="155">
        <f>ROUND(E9*H9,2)</f>
        <v>377.88</v>
      </c>
      <c r="J9" s="156">
        <v>233.06</v>
      </c>
      <c r="K9" s="155">
        <f>ROUND(E9*J9,2)</f>
        <v>466.12</v>
      </c>
      <c r="L9" s="155">
        <v>21</v>
      </c>
      <c r="M9" s="155">
        <f>G9*(1+L9/100)</f>
        <v>0</v>
      </c>
      <c r="N9" s="155">
        <v>0.13439999999999999</v>
      </c>
      <c r="O9" s="155">
        <f>ROUND(E9*N9,2)</f>
        <v>0.27</v>
      </c>
      <c r="P9" s="155">
        <v>0</v>
      </c>
      <c r="Q9" s="155">
        <f>ROUND(E9*P9,2)</f>
        <v>0</v>
      </c>
      <c r="R9" s="155"/>
      <c r="S9" s="155" t="s">
        <v>122</v>
      </c>
      <c r="T9" s="155" t="s">
        <v>122</v>
      </c>
      <c r="U9" s="155">
        <v>0.55100000000000005</v>
      </c>
      <c r="V9" s="155">
        <f>ROUND(E9*U9,2)</f>
        <v>1.1000000000000001</v>
      </c>
      <c r="W9" s="155"/>
      <c r="X9" s="155" t="s">
        <v>123</v>
      </c>
      <c r="Y9" s="146"/>
      <c r="Z9" s="146"/>
      <c r="AA9" s="146"/>
      <c r="AB9" s="186"/>
      <c r="AC9" s="146"/>
      <c r="AD9" s="146"/>
      <c r="AE9" s="146"/>
      <c r="AF9" s="146"/>
      <c r="AG9" s="146" t="s">
        <v>124</v>
      </c>
      <c r="AH9" s="146"/>
      <c r="AI9" s="146"/>
      <c r="AJ9" s="146"/>
      <c r="AK9" s="146"/>
      <c r="AL9" s="146"/>
      <c r="AM9" s="146"/>
      <c r="AN9" s="146"/>
      <c r="AO9" s="146"/>
      <c r="AP9" s="18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66">
        <v>2</v>
      </c>
      <c r="B10" s="167" t="s">
        <v>125</v>
      </c>
      <c r="C10" s="181" t="s">
        <v>126</v>
      </c>
      <c r="D10" s="168" t="s">
        <v>127</v>
      </c>
      <c r="E10" s="169">
        <v>2.52</v>
      </c>
      <c r="F10" s="170"/>
      <c r="G10" s="171">
        <f>ROUND(E10*F10,2)</f>
        <v>0</v>
      </c>
      <c r="H10" s="156">
        <v>533.44000000000005</v>
      </c>
      <c r="I10" s="155">
        <f>ROUND(E10*H10,2)</f>
        <v>1344.27</v>
      </c>
      <c r="J10" s="156">
        <v>643.55999999999995</v>
      </c>
      <c r="K10" s="155">
        <f>ROUND(E10*J10,2)</f>
        <v>1621.77</v>
      </c>
      <c r="L10" s="155">
        <v>21</v>
      </c>
      <c r="M10" s="155">
        <f>G10*(1+L10/100)</f>
        <v>0</v>
      </c>
      <c r="N10" s="155">
        <v>4.6120000000000001E-2</v>
      </c>
      <c r="O10" s="155">
        <f>ROUND(E10*N10,2)</f>
        <v>0.12</v>
      </c>
      <c r="P10" s="155">
        <v>0</v>
      </c>
      <c r="Q10" s="155">
        <f>ROUND(E10*P10,2)</f>
        <v>0</v>
      </c>
      <c r="R10" s="155"/>
      <c r="S10" s="155" t="s">
        <v>122</v>
      </c>
      <c r="T10" s="155" t="s">
        <v>122</v>
      </c>
      <c r="U10" s="155">
        <v>1.4039999999999999</v>
      </c>
      <c r="V10" s="155">
        <f>ROUND(E10*U10,2)</f>
        <v>3.54</v>
      </c>
      <c r="W10" s="155"/>
      <c r="X10" s="155" t="s">
        <v>123</v>
      </c>
      <c r="Y10" s="146"/>
      <c r="Z10" s="146"/>
      <c r="AA10" s="146"/>
      <c r="AB10" s="186"/>
      <c r="AC10" s="146"/>
      <c r="AD10" s="146"/>
      <c r="AE10" s="146"/>
      <c r="AF10" s="146"/>
      <c r="AG10" s="146" t="s">
        <v>128</v>
      </c>
      <c r="AH10" s="146"/>
      <c r="AI10" s="146"/>
      <c r="AJ10" s="146"/>
      <c r="AK10" s="146"/>
      <c r="AL10" s="146"/>
      <c r="AM10" s="146"/>
      <c r="AN10" s="146"/>
      <c r="AO10" s="146"/>
      <c r="AP10" s="18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82" t="s">
        <v>129</v>
      </c>
      <c r="D11" s="157"/>
      <c r="E11" s="158">
        <v>2.52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86"/>
      <c r="AC11" s="146"/>
      <c r="AD11" s="146"/>
      <c r="AE11" s="146"/>
      <c r="AF11" s="146"/>
      <c r="AG11" s="146" t="s">
        <v>130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8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6">
        <v>3</v>
      </c>
      <c r="B12" s="167" t="s">
        <v>131</v>
      </c>
      <c r="C12" s="181" t="s">
        <v>132</v>
      </c>
      <c r="D12" s="168" t="s">
        <v>127</v>
      </c>
      <c r="E12" s="169">
        <v>78.597300000000004</v>
      </c>
      <c r="F12" s="170"/>
      <c r="G12" s="171">
        <f>ROUND(E12*F12,2)</f>
        <v>0</v>
      </c>
      <c r="H12" s="156">
        <v>682.49</v>
      </c>
      <c r="I12" s="155">
        <f>ROUND(E12*H12,2)</f>
        <v>53641.87</v>
      </c>
      <c r="J12" s="156">
        <v>666.51</v>
      </c>
      <c r="K12" s="155">
        <f>ROUND(E12*J12,2)</f>
        <v>52385.89</v>
      </c>
      <c r="L12" s="155">
        <v>21</v>
      </c>
      <c r="M12" s="155">
        <f>G12*(1+L12/100)</f>
        <v>0</v>
      </c>
      <c r="N12" s="155">
        <v>5.3789999999999998E-2</v>
      </c>
      <c r="O12" s="155">
        <f>ROUND(E12*N12,2)</f>
        <v>4.2300000000000004</v>
      </c>
      <c r="P12" s="155">
        <v>0</v>
      </c>
      <c r="Q12" s="155">
        <f>ROUND(E12*P12,2)</f>
        <v>0</v>
      </c>
      <c r="R12" s="155"/>
      <c r="S12" s="155" t="s">
        <v>122</v>
      </c>
      <c r="T12" s="155" t="s">
        <v>122</v>
      </c>
      <c r="U12" s="155">
        <v>1.452</v>
      </c>
      <c r="V12" s="155">
        <f>ROUND(E12*U12,2)</f>
        <v>114.12</v>
      </c>
      <c r="W12" s="155"/>
      <c r="X12" s="155" t="s">
        <v>123</v>
      </c>
      <c r="Y12" s="146"/>
      <c r="Z12" s="146"/>
      <c r="AA12" s="146"/>
      <c r="AB12" s="186"/>
      <c r="AC12" s="146"/>
      <c r="AD12" s="146"/>
      <c r="AE12" s="146"/>
      <c r="AF12" s="146"/>
      <c r="AG12" s="146" t="s">
        <v>128</v>
      </c>
      <c r="AH12" s="146"/>
      <c r="AI12" s="146"/>
      <c r="AJ12" s="146"/>
      <c r="AK12" s="146"/>
      <c r="AL12" s="146"/>
      <c r="AM12" s="146"/>
      <c r="AN12" s="146"/>
      <c r="AO12" s="146"/>
      <c r="AP12" s="18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182" t="s">
        <v>133</v>
      </c>
      <c r="D13" s="157"/>
      <c r="E13" s="158">
        <v>10.8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86"/>
      <c r="AC13" s="146"/>
      <c r="AD13" s="146"/>
      <c r="AE13" s="146"/>
      <c r="AF13" s="146"/>
      <c r="AG13" s="146" t="s">
        <v>130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8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53"/>
      <c r="B14" s="154"/>
      <c r="C14" s="182" t="s">
        <v>134</v>
      </c>
      <c r="D14" s="157"/>
      <c r="E14" s="158">
        <v>67.790000000000006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86"/>
      <c r="AC14" s="146"/>
      <c r="AD14" s="146"/>
      <c r="AE14" s="146"/>
      <c r="AF14" s="146"/>
      <c r="AG14" s="146" t="s">
        <v>130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8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2">
        <v>4</v>
      </c>
      <c r="B15" s="173" t="s">
        <v>135</v>
      </c>
      <c r="C15" s="180" t="s">
        <v>136</v>
      </c>
      <c r="D15" s="174" t="s">
        <v>127</v>
      </c>
      <c r="E15" s="175">
        <v>155.1</v>
      </c>
      <c r="F15" s="176"/>
      <c r="G15" s="177">
        <f>ROUND(E15*F15,2)</f>
        <v>0</v>
      </c>
      <c r="H15" s="156">
        <v>219.56</v>
      </c>
      <c r="I15" s="155">
        <f>ROUND(E15*H15,2)</f>
        <v>34053.760000000002</v>
      </c>
      <c r="J15" s="156">
        <v>476.44</v>
      </c>
      <c r="K15" s="155">
        <f>ROUND(E15*J15,2)</f>
        <v>73895.839999999997</v>
      </c>
      <c r="L15" s="155">
        <v>21</v>
      </c>
      <c r="M15" s="155">
        <f>G15*(1+L15/100)</f>
        <v>0</v>
      </c>
      <c r="N15" s="155">
        <v>1.8599999999999998E-2</v>
      </c>
      <c r="O15" s="155">
        <f>ROUND(E15*N15,2)</f>
        <v>2.88</v>
      </c>
      <c r="P15" s="155">
        <v>0</v>
      </c>
      <c r="Q15" s="155">
        <f>ROUND(E15*P15,2)</f>
        <v>0</v>
      </c>
      <c r="R15" s="155"/>
      <c r="S15" s="155" t="s">
        <v>122</v>
      </c>
      <c r="T15" s="155" t="s">
        <v>122</v>
      </c>
      <c r="U15" s="155">
        <v>1.0109999999999999</v>
      </c>
      <c r="V15" s="155">
        <f>ROUND(E15*U15,2)</f>
        <v>156.81</v>
      </c>
      <c r="W15" s="155"/>
      <c r="X15" s="155" t="s">
        <v>123</v>
      </c>
      <c r="Y15" s="146"/>
      <c r="Z15" s="146"/>
      <c r="AA15" s="146"/>
      <c r="AB15" s="186"/>
      <c r="AC15" s="146"/>
      <c r="AD15" s="146"/>
      <c r="AE15" s="146"/>
      <c r="AF15" s="146"/>
      <c r="AG15" s="146" t="s">
        <v>128</v>
      </c>
      <c r="AH15" s="146"/>
      <c r="AI15" s="146"/>
      <c r="AJ15" s="146"/>
      <c r="AK15" s="146"/>
      <c r="AL15" s="146"/>
      <c r="AM15" s="146"/>
      <c r="AN15" s="146"/>
      <c r="AO15" s="146"/>
      <c r="AP15" s="18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2">
        <v>5</v>
      </c>
      <c r="B16" s="173" t="s">
        <v>137</v>
      </c>
      <c r="C16" s="180" t="s">
        <v>138</v>
      </c>
      <c r="D16" s="174" t="s">
        <v>139</v>
      </c>
      <c r="E16" s="175">
        <v>2</v>
      </c>
      <c r="F16" s="176"/>
      <c r="G16" s="177">
        <f>ROUND(E16*F16,2)</f>
        <v>0</v>
      </c>
      <c r="H16" s="156">
        <v>0</v>
      </c>
      <c r="I16" s="155">
        <f>ROUND(E16*H16,2)</f>
        <v>0</v>
      </c>
      <c r="J16" s="156">
        <v>12277</v>
      </c>
      <c r="K16" s="155">
        <f>ROUND(E16*J16,2)</f>
        <v>24554</v>
      </c>
      <c r="L16" s="155">
        <v>21</v>
      </c>
      <c r="M16" s="155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5"/>
      <c r="S16" s="155" t="s">
        <v>140</v>
      </c>
      <c r="T16" s="155" t="s">
        <v>141</v>
      </c>
      <c r="U16" s="155">
        <v>0</v>
      </c>
      <c r="V16" s="155">
        <f>ROUND(E16*U16,2)</f>
        <v>0</v>
      </c>
      <c r="W16" s="155"/>
      <c r="X16" s="155" t="s">
        <v>123</v>
      </c>
      <c r="Y16" s="146"/>
      <c r="Z16" s="146"/>
      <c r="AA16" s="146"/>
      <c r="AB16" s="186"/>
      <c r="AC16" s="146"/>
      <c r="AD16" s="146"/>
      <c r="AE16" s="146"/>
      <c r="AF16" s="146"/>
      <c r="AG16" s="146" t="s">
        <v>128</v>
      </c>
      <c r="AH16" s="146"/>
      <c r="AI16" s="146"/>
      <c r="AJ16" s="146"/>
      <c r="AK16" s="146"/>
      <c r="AL16" s="146"/>
      <c r="AM16" s="146"/>
      <c r="AN16" s="146"/>
      <c r="AO16" s="146"/>
      <c r="AP16" s="18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2">
        <v>6</v>
      </c>
      <c r="B17" s="173" t="s">
        <v>142</v>
      </c>
      <c r="C17" s="180" t="s">
        <v>143</v>
      </c>
      <c r="D17" s="174" t="s">
        <v>139</v>
      </c>
      <c r="E17" s="175">
        <v>1</v>
      </c>
      <c r="F17" s="176"/>
      <c r="G17" s="177">
        <f>ROUND(E17*F17,2)</f>
        <v>0</v>
      </c>
      <c r="H17" s="156">
        <v>0</v>
      </c>
      <c r="I17" s="155">
        <f>ROUND(E17*H17,2)</f>
        <v>0</v>
      </c>
      <c r="J17" s="156">
        <v>8060</v>
      </c>
      <c r="K17" s="155">
        <f>ROUND(E17*J17,2)</f>
        <v>8060</v>
      </c>
      <c r="L17" s="155">
        <v>21</v>
      </c>
      <c r="M17" s="155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5"/>
      <c r="S17" s="155" t="s">
        <v>140</v>
      </c>
      <c r="T17" s="155" t="s">
        <v>141</v>
      </c>
      <c r="U17" s="155">
        <v>0</v>
      </c>
      <c r="V17" s="155">
        <f>ROUND(E17*U17,2)</f>
        <v>0</v>
      </c>
      <c r="W17" s="155"/>
      <c r="X17" s="155" t="s">
        <v>123</v>
      </c>
      <c r="Y17" s="146"/>
      <c r="Z17" s="146"/>
      <c r="AA17" s="146"/>
      <c r="AB17" s="186"/>
      <c r="AC17" s="146"/>
      <c r="AD17" s="146"/>
      <c r="AE17" s="146"/>
      <c r="AF17" s="146"/>
      <c r="AG17" s="146" t="s">
        <v>128</v>
      </c>
      <c r="AH17" s="146"/>
      <c r="AI17" s="146"/>
      <c r="AJ17" s="146"/>
      <c r="AK17" s="146"/>
      <c r="AL17" s="146"/>
      <c r="AM17" s="146"/>
      <c r="AN17" s="146"/>
      <c r="AO17" s="146"/>
      <c r="AP17" s="18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2">
        <v>7</v>
      </c>
      <c r="B18" s="173" t="s">
        <v>144</v>
      </c>
      <c r="C18" s="180" t="s">
        <v>145</v>
      </c>
      <c r="D18" s="174" t="s">
        <v>127</v>
      </c>
      <c r="E18" s="175">
        <v>191.2</v>
      </c>
      <c r="F18" s="176"/>
      <c r="G18" s="177">
        <f>ROUND(E18*F18,2)</f>
        <v>0</v>
      </c>
      <c r="H18" s="156">
        <v>0</v>
      </c>
      <c r="I18" s="155">
        <f>ROUND(E18*H18,2)</f>
        <v>0</v>
      </c>
      <c r="J18" s="156">
        <v>760</v>
      </c>
      <c r="K18" s="155">
        <f>ROUND(E18*J18,2)</f>
        <v>145312</v>
      </c>
      <c r="L18" s="155">
        <v>21</v>
      </c>
      <c r="M18" s="155">
        <f>G18*(1+L18/100)</f>
        <v>0</v>
      </c>
      <c r="N18" s="155">
        <v>1.3729999999999999E-2</v>
      </c>
      <c r="O18" s="155">
        <f>ROUND(E18*N18,2)</f>
        <v>2.63</v>
      </c>
      <c r="P18" s="155">
        <v>0</v>
      </c>
      <c r="Q18" s="155">
        <f>ROUND(E18*P18,2)</f>
        <v>0</v>
      </c>
      <c r="R18" s="155"/>
      <c r="S18" s="155" t="s">
        <v>140</v>
      </c>
      <c r="T18" s="155" t="s">
        <v>122</v>
      </c>
      <c r="U18" s="155">
        <v>1.0109999999999999</v>
      </c>
      <c r="V18" s="155">
        <f>ROUND(E18*U18,2)</f>
        <v>193.3</v>
      </c>
      <c r="W18" s="155"/>
      <c r="X18" s="155" t="s">
        <v>123</v>
      </c>
      <c r="Y18" s="146"/>
      <c r="Z18" s="146"/>
      <c r="AA18" s="146"/>
      <c r="AB18" s="186"/>
      <c r="AC18" s="146"/>
      <c r="AD18" s="146"/>
      <c r="AE18" s="146"/>
      <c r="AF18" s="146"/>
      <c r="AG18" s="146" t="s">
        <v>128</v>
      </c>
      <c r="AH18" s="146"/>
      <c r="AI18" s="146"/>
      <c r="AJ18" s="146"/>
      <c r="AK18" s="146"/>
      <c r="AL18" s="146"/>
      <c r="AM18" s="146"/>
      <c r="AN18" s="146"/>
      <c r="AO18" s="146"/>
      <c r="AP18" s="18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60" t="s">
        <v>117</v>
      </c>
      <c r="B19" s="161" t="s">
        <v>67</v>
      </c>
      <c r="C19" s="179" t="s">
        <v>68</v>
      </c>
      <c r="D19" s="162"/>
      <c r="E19" s="163"/>
      <c r="F19" s="164"/>
      <c r="G19" s="165">
        <f>SUMIF(AG20:AG25,"&lt;&gt;NOR",G20:G25)</f>
        <v>0</v>
      </c>
      <c r="H19" s="159"/>
      <c r="I19" s="159">
        <f>SUM(I20:I25)</f>
        <v>87707.77</v>
      </c>
      <c r="J19" s="159"/>
      <c r="K19" s="159">
        <f>SUM(K20:K25)</f>
        <v>317628.83999999997</v>
      </c>
      <c r="L19" s="159"/>
      <c r="M19" s="159">
        <f>SUM(M20:M25)</f>
        <v>0</v>
      </c>
      <c r="N19" s="159"/>
      <c r="O19" s="159">
        <f>SUM(O20:O25)</f>
        <v>23.130000000000003</v>
      </c>
      <c r="P19" s="159"/>
      <c r="Q19" s="159">
        <f>SUM(Q20:Q25)</f>
        <v>0</v>
      </c>
      <c r="R19" s="159"/>
      <c r="S19" s="159"/>
      <c r="T19" s="159"/>
      <c r="U19" s="159"/>
      <c r="V19" s="159">
        <f>SUM(V20:V25)</f>
        <v>508.34000000000003</v>
      </c>
      <c r="W19" s="159"/>
      <c r="X19" s="159"/>
      <c r="AB19" s="186"/>
      <c r="AG19" t="s">
        <v>118</v>
      </c>
    </row>
    <row r="20" spans="1:60" ht="22.5" outlineLevel="1" x14ac:dyDescent="0.2">
      <c r="A20" s="172">
        <v>8</v>
      </c>
      <c r="B20" s="173" t="s">
        <v>146</v>
      </c>
      <c r="C20" s="180" t="s">
        <v>147</v>
      </c>
      <c r="D20" s="174" t="s">
        <v>127</v>
      </c>
      <c r="E20" s="175">
        <v>68.7</v>
      </c>
      <c r="F20" s="176"/>
      <c r="G20" s="177">
        <f t="shared" ref="G20:G25" si="0">ROUND(E20*F20,2)</f>
        <v>0</v>
      </c>
      <c r="H20" s="156">
        <v>49.3</v>
      </c>
      <c r="I20" s="155">
        <f t="shared" ref="I20:I25" si="1">ROUND(E20*H20,2)</f>
        <v>3386.91</v>
      </c>
      <c r="J20" s="156">
        <v>295.2</v>
      </c>
      <c r="K20" s="155">
        <f t="shared" ref="K20:K25" si="2">ROUND(E20*J20,2)</f>
        <v>20280.240000000002</v>
      </c>
      <c r="L20" s="155">
        <v>21</v>
      </c>
      <c r="M20" s="155">
        <f t="shared" ref="M20:M25" si="3">G20*(1+L20/100)</f>
        <v>0</v>
      </c>
      <c r="N20" s="155">
        <v>3.1539999999999999E-2</v>
      </c>
      <c r="O20" s="155">
        <f t="shared" ref="O20:O25" si="4">ROUND(E20*N20,2)</f>
        <v>2.17</v>
      </c>
      <c r="P20" s="155">
        <v>0</v>
      </c>
      <c r="Q20" s="155">
        <f t="shared" ref="Q20:Q25" si="5">ROUND(E20*P20,2)</f>
        <v>0</v>
      </c>
      <c r="R20" s="155"/>
      <c r="S20" s="155" t="s">
        <v>122</v>
      </c>
      <c r="T20" s="155" t="s">
        <v>122</v>
      </c>
      <c r="U20" s="155">
        <v>0.60924999999999996</v>
      </c>
      <c r="V20" s="155">
        <f t="shared" ref="V20:V25" si="6">ROUND(E20*U20,2)</f>
        <v>41.86</v>
      </c>
      <c r="W20" s="155"/>
      <c r="X20" s="155" t="s">
        <v>123</v>
      </c>
      <c r="Y20" s="146"/>
      <c r="Z20" s="146"/>
      <c r="AA20" s="146"/>
      <c r="AB20" s="186"/>
      <c r="AC20" s="146"/>
      <c r="AD20" s="146"/>
      <c r="AE20" s="146"/>
      <c r="AF20" s="146"/>
      <c r="AG20" s="146" t="s">
        <v>128</v>
      </c>
      <c r="AH20" s="146"/>
      <c r="AI20" s="146"/>
      <c r="AJ20" s="146"/>
      <c r="AK20" s="146"/>
      <c r="AL20" s="146"/>
      <c r="AM20" s="146"/>
      <c r="AN20" s="146"/>
      <c r="AO20" s="146"/>
      <c r="AP20" s="18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9</v>
      </c>
      <c r="B21" s="173" t="s">
        <v>148</v>
      </c>
      <c r="C21" s="180" t="s">
        <v>149</v>
      </c>
      <c r="D21" s="174" t="s">
        <v>127</v>
      </c>
      <c r="E21" s="175">
        <v>1050.1785</v>
      </c>
      <c r="F21" s="176"/>
      <c r="G21" s="177">
        <f t="shared" si="0"/>
        <v>0</v>
      </c>
      <c r="H21" s="156">
        <v>27.87</v>
      </c>
      <c r="I21" s="155">
        <f t="shared" si="1"/>
        <v>29268.47</v>
      </c>
      <c r="J21" s="156">
        <v>163.13</v>
      </c>
      <c r="K21" s="155">
        <f t="shared" si="2"/>
        <v>171315.62</v>
      </c>
      <c r="L21" s="155">
        <v>21</v>
      </c>
      <c r="M21" s="155">
        <f t="shared" si="3"/>
        <v>0</v>
      </c>
      <c r="N21" s="155">
        <v>1.694E-2</v>
      </c>
      <c r="O21" s="155">
        <f t="shared" si="4"/>
        <v>17.79</v>
      </c>
      <c r="P21" s="155">
        <v>0</v>
      </c>
      <c r="Q21" s="155">
        <f t="shared" si="5"/>
        <v>0</v>
      </c>
      <c r="R21" s="155"/>
      <c r="S21" s="155" t="s">
        <v>122</v>
      </c>
      <c r="T21" s="155" t="s">
        <v>122</v>
      </c>
      <c r="U21" s="155">
        <v>0.33481</v>
      </c>
      <c r="V21" s="155">
        <f t="shared" si="6"/>
        <v>351.61</v>
      </c>
      <c r="W21" s="155"/>
      <c r="X21" s="155" t="s">
        <v>123</v>
      </c>
      <c r="Y21" s="146"/>
      <c r="Z21" s="146"/>
      <c r="AA21" s="146"/>
      <c r="AB21" s="186"/>
      <c r="AC21" s="146"/>
      <c r="AD21" s="146"/>
      <c r="AE21" s="146"/>
      <c r="AF21" s="146"/>
      <c r="AG21" s="146" t="s">
        <v>128</v>
      </c>
      <c r="AH21" s="146"/>
      <c r="AI21" s="146"/>
      <c r="AJ21" s="146"/>
      <c r="AK21" s="146"/>
      <c r="AL21" s="146"/>
      <c r="AM21" s="146"/>
      <c r="AN21" s="146"/>
      <c r="AO21" s="146"/>
      <c r="AP21" s="18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2">
        <v>10</v>
      </c>
      <c r="B22" s="173" t="s">
        <v>150</v>
      </c>
      <c r="C22" s="180" t="s">
        <v>151</v>
      </c>
      <c r="D22" s="174" t="s">
        <v>127</v>
      </c>
      <c r="E22" s="175">
        <v>452.25</v>
      </c>
      <c r="F22" s="176"/>
      <c r="G22" s="177">
        <f t="shared" si="0"/>
        <v>0</v>
      </c>
      <c r="H22" s="156">
        <v>121.73</v>
      </c>
      <c r="I22" s="155">
        <f t="shared" si="1"/>
        <v>55052.39</v>
      </c>
      <c r="J22" s="156">
        <v>117.77</v>
      </c>
      <c r="K22" s="155">
        <f t="shared" si="2"/>
        <v>53261.48</v>
      </c>
      <c r="L22" s="155">
        <v>21</v>
      </c>
      <c r="M22" s="155">
        <f t="shared" si="3"/>
        <v>0</v>
      </c>
      <c r="N22" s="155">
        <v>7.0000000000000001E-3</v>
      </c>
      <c r="O22" s="155">
        <f t="shared" si="4"/>
        <v>3.17</v>
      </c>
      <c r="P22" s="155">
        <v>0</v>
      </c>
      <c r="Q22" s="155">
        <f t="shared" si="5"/>
        <v>0</v>
      </c>
      <c r="R22" s="155"/>
      <c r="S22" s="155" t="s">
        <v>122</v>
      </c>
      <c r="T22" s="155" t="s">
        <v>122</v>
      </c>
      <c r="U22" s="155">
        <v>0.254</v>
      </c>
      <c r="V22" s="155">
        <f t="shared" si="6"/>
        <v>114.87</v>
      </c>
      <c r="W22" s="155"/>
      <c r="X22" s="155" t="s">
        <v>123</v>
      </c>
      <c r="Y22" s="146"/>
      <c r="Z22" s="146"/>
      <c r="AA22" s="146"/>
      <c r="AB22" s="186"/>
      <c r="AC22" s="146"/>
      <c r="AD22" s="146"/>
      <c r="AE22" s="146"/>
      <c r="AF22" s="146"/>
      <c r="AG22" s="146" t="s">
        <v>128</v>
      </c>
      <c r="AH22" s="146"/>
      <c r="AI22" s="146"/>
      <c r="AJ22" s="146"/>
      <c r="AK22" s="146"/>
      <c r="AL22" s="146"/>
      <c r="AM22" s="146"/>
      <c r="AN22" s="146"/>
      <c r="AO22" s="146"/>
      <c r="AP22" s="18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2">
        <v>11</v>
      </c>
      <c r="B23" s="173" t="s">
        <v>152</v>
      </c>
      <c r="C23" s="180" t="s">
        <v>153</v>
      </c>
      <c r="D23" s="174" t="s">
        <v>127</v>
      </c>
      <c r="E23" s="175">
        <v>452.25</v>
      </c>
      <c r="F23" s="176"/>
      <c r="G23" s="177">
        <f t="shared" si="0"/>
        <v>0</v>
      </c>
      <c r="H23" s="156">
        <v>0</v>
      </c>
      <c r="I23" s="155">
        <f t="shared" si="1"/>
        <v>0</v>
      </c>
      <c r="J23" s="156">
        <v>29</v>
      </c>
      <c r="K23" s="155">
        <f t="shared" si="2"/>
        <v>13115.25</v>
      </c>
      <c r="L23" s="155">
        <v>21</v>
      </c>
      <c r="M23" s="155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5"/>
      <c r="S23" s="155" t="s">
        <v>140</v>
      </c>
      <c r="T23" s="155" t="s">
        <v>141</v>
      </c>
      <c r="U23" s="155">
        <v>0</v>
      </c>
      <c r="V23" s="155">
        <f t="shared" si="6"/>
        <v>0</v>
      </c>
      <c r="W23" s="155"/>
      <c r="X23" s="155" t="s">
        <v>123</v>
      </c>
      <c r="Y23" s="146"/>
      <c r="Z23" s="146"/>
      <c r="AA23" s="146"/>
      <c r="AB23" s="186"/>
      <c r="AC23" s="146"/>
      <c r="AD23" s="146"/>
      <c r="AE23" s="146"/>
      <c r="AF23" s="146"/>
      <c r="AG23" s="146" t="s">
        <v>128</v>
      </c>
      <c r="AH23" s="146"/>
      <c r="AI23" s="146"/>
      <c r="AJ23" s="146"/>
      <c r="AK23" s="146"/>
      <c r="AL23" s="146"/>
      <c r="AM23" s="146"/>
      <c r="AN23" s="146"/>
      <c r="AO23" s="146"/>
      <c r="AP23" s="18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2">
        <v>12</v>
      </c>
      <c r="B24" s="173" t="s">
        <v>154</v>
      </c>
      <c r="C24" s="180" t="s">
        <v>155</v>
      </c>
      <c r="D24" s="174" t="s">
        <v>127</v>
      </c>
      <c r="E24" s="175">
        <v>452.25</v>
      </c>
      <c r="F24" s="176"/>
      <c r="G24" s="177">
        <f t="shared" si="0"/>
        <v>0</v>
      </c>
      <c r="H24" s="156">
        <v>0</v>
      </c>
      <c r="I24" s="155">
        <f t="shared" si="1"/>
        <v>0</v>
      </c>
      <c r="J24" s="156">
        <v>125</v>
      </c>
      <c r="K24" s="155">
        <f t="shared" si="2"/>
        <v>56531.25</v>
      </c>
      <c r="L24" s="155">
        <v>21</v>
      </c>
      <c r="M24" s="155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5"/>
      <c r="S24" s="155" t="s">
        <v>140</v>
      </c>
      <c r="T24" s="155" t="s">
        <v>141</v>
      </c>
      <c r="U24" s="155">
        <v>0</v>
      </c>
      <c r="V24" s="155">
        <f t="shared" si="6"/>
        <v>0</v>
      </c>
      <c r="W24" s="155"/>
      <c r="X24" s="155" t="s">
        <v>123</v>
      </c>
      <c r="Y24" s="146"/>
      <c r="Z24" s="146"/>
      <c r="AA24" s="146"/>
      <c r="AB24" s="186"/>
      <c r="AC24" s="146"/>
      <c r="AD24" s="146"/>
      <c r="AE24" s="146"/>
      <c r="AF24" s="146"/>
      <c r="AG24" s="146" t="s">
        <v>128</v>
      </c>
      <c r="AH24" s="146"/>
      <c r="AI24" s="146"/>
      <c r="AJ24" s="146"/>
      <c r="AK24" s="146"/>
      <c r="AL24" s="146"/>
      <c r="AM24" s="146"/>
      <c r="AN24" s="146"/>
      <c r="AO24" s="146"/>
      <c r="AP24" s="18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276" t="s">
        <v>584</v>
      </c>
      <c r="B25" s="277" t="s">
        <v>585</v>
      </c>
      <c r="C25" s="278" t="s">
        <v>586</v>
      </c>
      <c r="D25" s="279" t="s">
        <v>234</v>
      </c>
      <c r="E25" s="280">
        <v>25</v>
      </c>
      <c r="F25" s="281"/>
      <c r="G25" s="282">
        <f t="shared" si="0"/>
        <v>0</v>
      </c>
      <c r="H25" s="156">
        <v>0</v>
      </c>
      <c r="I25" s="155">
        <f t="shared" si="1"/>
        <v>0</v>
      </c>
      <c r="J25" s="156">
        <v>125</v>
      </c>
      <c r="K25" s="155">
        <f t="shared" si="2"/>
        <v>3125</v>
      </c>
      <c r="L25" s="155">
        <v>21</v>
      </c>
      <c r="M25" s="155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5"/>
      <c r="S25" s="155" t="s">
        <v>140</v>
      </c>
      <c r="T25" s="155" t="s">
        <v>141</v>
      </c>
      <c r="U25" s="155">
        <v>0</v>
      </c>
      <c r="V25" s="155">
        <f t="shared" si="6"/>
        <v>0</v>
      </c>
      <c r="W25" s="155"/>
      <c r="X25" s="155" t="s">
        <v>123</v>
      </c>
      <c r="Y25" s="146"/>
      <c r="Z25" s="146"/>
      <c r="AA25" s="146"/>
      <c r="AB25" s="186"/>
      <c r="AC25" s="146"/>
      <c r="AD25" s="146"/>
      <c r="AE25" s="146"/>
      <c r="AF25" s="146"/>
      <c r="AG25" s="146" t="s">
        <v>128</v>
      </c>
      <c r="AH25" s="146"/>
      <c r="AI25" s="146"/>
      <c r="AJ25" s="146"/>
      <c r="AK25" s="146"/>
      <c r="AL25" s="146"/>
      <c r="AM25" s="146"/>
      <c r="AN25" s="146"/>
      <c r="AO25" s="146"/>
      <c r="AP25" s="18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0" t="s">
        <v>117</v>
      </c>
      <c r="B26" s="161" t="s">
        <v>69</v>
      </c>
      <c r="C26" s="179" t="s">
        <v>70</v>
      </c>
      <c r="D26" s="162"/>
      <c r="E26" s="163"/>
      <c r="F26" s="164"/>
      <c r="G26" s="165">
        <f>SUMIF(AG27:AG59,"&lt;&gt;NOR",G27:G59)</f>
        <v>0</v>
      </c>
      <c r="H26" s="159"/>
      <c r="I26" s="159">
        <f>SUM(I27:I59)</f>
        <v>18148.120000000003</v>
      </c>
      <c r="J26" s="159"/>
      <c r="K26" s="159">
        <f>SUM(K27:K59)</f>
        <v>345841.22</v>
      </c>
      <c r="L26" s="159"/>
      <c r="M26" s="159">
        <f>SUM(M27:M59)</f>
        <v>0</v>
      </c>
      <c r="N26" s="159"/>
      <c r="O26" s="159">
        <f>SUM(O27:O59)</f>
        <v>15.73</v>
      </c>
      <c r="P26" s="159"/>
      <c r="Q26" s="159">
        <f>SUM(Q27:Q59)</f>
        <v>35.340000000000003</v>
      </c>
      <c r="R26" s="159"/>
      <c r="S26" s="159"/>
      <c r="T26" s="159"/>
      <c r="U26" s="159"/>
      <c r="V26" s="159">
        <f>SUM(V27:V59)</f>
        <v>295.12</v>
      </c>
      <c r="W26" s="159"/>
      <c r="X26" s="159"/>
      <c r="AB26" s="186"/>
      <c r="AG26" t="s">
        <v>118</v>
      </c>
    </row>
    <row r="27" spans="1:60" outlineLevel="1" x14ac:dyDescent="0.2">
      <c r="A27" s="172">
        <v>13</v>
      </c>
      <c r="B27" s="173" t="s">
        <v>156</v>
      </c>
      <c r="C27" s="180" t="s">
        <v>157</v>
      </c>
      <c r="D27" s="174" t="s">
        <v>127</v>
      </c>
      <c r="E27" s="175">
        <v>452.25</v>
      </c>
      <c r="F27" s="176"/>
      <c r="G27" s="177">
        <f>ROUND(E27*F27,2)</f>
        <v>0</v>
      </c>
      <c r="H27" s="156">
        <v>35.380000000000003</v>
      </c>
      <c r="I27" s="155">
        <f>ROUND(E27*H27,2)</f>
        <v>16000.61</v>
      </c>
      <c r="J27" s="156">
        <v>73.12</v>
      </c>
      <c r="K27" s="155">
        <f>ROUND(E27*J27,2)</f>
        <v>33068.519999999997</v>
      </c>
      <c r="L27" s="155">
        <v>21</v>
      </c>
      <c r="M27" s="155">
        <f>G27*(1+L27/100)</f>
        <v>0</v>
      </c>
      <c r="N27" s="155">
        <v>3.4590000000000003E-2</v>
      </c>
      <c r="O27" s="155">
        <f>ROUND(E27*N27,2)</f>
        <v>15.64</v>
      </c>
      <c r="P27" s="155">
        <v>0</v>
      </c>
      <c r="Q27" s="155">
        <f>ROUND(E27*P27,2)</f>
        <v>0</v>
      </c>
      <c r="R27" s="155"/>
      <c r="S27" s="155" t="s">
        <v>122</v>
      </c>
      <c r="T27" s="155" t="s">
        <v>122</v>
      </c>
      <c r="U27" s="155">
        <v>0.17699999999999999</v>
      </c>
      <c r="V27" s="155">
        <f>ROUND(E27*U27,2)</f>
        <v>80.05</v>
      </c>
      <c r="W27" s="155"/>
      <c r="X27" s="155" t="s">
        <v>123</v>
      </c>
      <c r="Y27" s="146"/>
      <c r="Z27" s="146"/>
      <c r="AA27" s="146"/>
      <c r="AB27" s="186"/>
      <c r="AC27" s="146"/>
      <c r="AD27" s="146"/>
      <c r="AE27" s="146"/>
      <c r="AF27" s="146"/>
      <c r="AG27" s="146" t="s">
        <v>128</v>
      </c>
      <c r="AH27" s="146"/>
      <c r="AI27" s="146"/>
      <c r="AJ27" s="146"/>
      <c r="AK27" s="146"/>
      <c r="AL27" s="146"/>
      <c r="AM27" s="146"/>
      <c r="AN27" s="146"/>
      <c r="AO27" s="146"/>
      <c r="AP27" s="18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6">
        <v>14</v>
      </c>
      <c r="B28" s="167" t="s">
        <v>158</v>
      </c>
      <c r="C28" s="181" t="s">
        <v>159</v>
      </c>
      <c r="D28" s="168" t="s">
        <v>127</v>
      </c>
      <c r="E28" s="169">
        <v>89.564300000000003</v>
      </c>
      <c r="F28" s="170"/>
      <c r="G28" s="171">
        <f>ROUND(E28*F28,2)</f>
        <v>0</v>
      </c>
      <c r="H28" s="156">
        <v>15.3</v>
      </c>
      <c r="I28" s="155">
        <f>ROUND(E28*H28,2)</f>
        <v>1370.33</v>
      </c>
      <c r="J28" s="156">
        <v>117.7</v>
      </c>
      <c r="K28" s="155">
        <f>ROUND(E28*J28,2)</f>
        <v>10541.72</v>
      </c>
      <c r="L28" s="155">
        <v>21</v>
      </c>
      <c r="M28" s="155">
        <f>G28*(1+L28/100)</f>
        <v>0</v>
      </c>
      <c r="N28" s="155">
        <v>6.7000000000000002E-4</v>
      </c>
      <c r="O28" s="155">
        <f>ROUND(E28*N28,2)</f>
        <v>0.06</v>
      </c>
      <c r="P28" s="155">
        <v>0.20399999999999999</v>
      </c>
      <c r="Q28" s="155">
        <f>ROUND(E28*P28,2)</f>
        <v>18.27</v>
      </c>
      <c r="R28" s="155"/>
      <c r="S28" s="155" t="s">
        <v>122</v>
      </c>
      <c r="T28" s="155" t="s">
        <v>122</v>
      </c>
      <c r="U28" s="155">
        <v>0.254</v>
      </c>
      <c r="V28" s="155">
        <f>ROUND(E28*U28,2)</f>
        <v>22.75</v>
      </c>
      <c r="W28" s="155"/>
      <c r="X28" s="155" t="s">
        <v>123</v>
      </c>
      <c r="Y28" s="146"/>
      <c r="Z28" s="146"/>
      <c r="AA28" s="146"/>
      <c r="AB28" s="186"/>
      <c r="AC28" s="146"/>
      <c r="AD28" s="146"/>
      <c r="AE28" s="146"/>
      <c r="AF28" s="146"/>
      <c r="AG28" s="146" t="s">
        <v>128</v>
      </c>
      <c r="AH28" s="146"/>
      <c r="AI28" s="146"/>
      <c r="AJ28" s="146"/>
      <c r="AK28" s="146"/>
      <c r="AL28" s="146"/>
      <c r="AM28" s="146"/>
      <c r="AN28" s="146"/>
      <c r="AO28" s="146"/>
      <c r="AP28" s="18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82" t="s">
        <v>160</v>
      </c>
      <c r="D29" s="157"/>
      <c r="E29" s="158">
        <v>32.013849999999998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86"/>
      <c r="AC29" s="146"/>
      <c r="AD29" s="146"/>
      <c r="AE29" s="146"/>
      <c r="AF29" s="146"/>
      <c r="AG29" s="146" t="s">
        <v>130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8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82" t="s">
        <v>161</v>
      </c>
      <c r="D30" s="157"/>
      <c r="E30" s="158">
        <v>57.5505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86"/>
      <c r="AC30" s="146"/>
      <c r="AD30" s="146"/>
      <c r="AE30" s="146"/>
      <c r="AF30" s="146"/>
      <c r="AG30" s="146" t="s">
        <v>130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8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6">
        <v>15</v>
      </c>
      <c r="B31" s="167" t="s">
        <v>162</v>
      </c>
      <c r="C31" s="181" t="s">
        <v>163</v>
      </c>
      <c r="D31" s="168" t="s">
        <v>127</v>
      </c>
      <c r="E31" s="169">
        <v>2.8</v>
      </c>
      <c r="F31" s="170"/>
      <c r="G31" s="171">
        <f>ROUND(E31*F31,2)</f>
        <v>0</v>
      </c>
      <c r="H31" s="156">
        <v>0</v>
      </c>
      <c r="I31" s="155">
        <f>ROUND(E31*H31,2)</f>
        <v>0</v>
      </c>
      <c r="J31" s="156">
        <v>143.5</v>
      </c>
      <c r="K31" s="155">
        <f>ROUND(E31*J31,2)</f>
        <v>401.8</v>
      </c>
      <c r="L31" s="155">
        <v>21</v>
      </c>
      <c r="M31" s="155">
        <f>G31*(1+L31/100)</f>
        <v>0</v>
      </c>
      <c r="N31" s="155">
        <v>0</v>
      </c>
      <c r="O31" s="155">
        <f>ROUND(E31*N31,2)</f>
        <v>0</v>
      </c>
      <c r="P31" s="155">
        <v>5.5E-2</v>
      </c>
      <c r="Q31" s="155">
        <f>ROUND(E31*P31,2)</f>
        <v>0.15</v>
      </c>
      <c r="R31" s="155"/>
      <c r="S31" s="155" t="s">
        <v>122</v>
      </c>
      <c r="T31" s="155" t="s">
        <v>122</v>
      </c>
      <c r="U31" s="155">
        <v>0.42499999999999999</v>
      </c>
      <c r="V31" s="155">
        <f>ROUND(E31*U31,2)</f>
        <v>1.19</v>
      </c>
      <c r="W31" s="155"/>
      <c r="X31" s="155" t="s">
        <v>123</v>
      </c>
      <c r="Y31" s="146"/>
      <c r="Z31" s="146"/>
      <c r="AA31" s="146"/>
      <c r="AB31" s="186"/>
      <c r="AC31" s="146"/>
      <c r="AD31" s="146"/>
      <c r="AE31" s="146"/>
      <c r="AF31" s="146"/>
      <c r="AG31" s="146" t="s">
        <v>128</v>
      </c>
      <c r="AH31" s="146"/>
      <c r="AI31" s="146"/>
      <c r="AJ31" s="146"/>
      <c r="AK31" s="146"/>
      <c r="AL31" s="146"/>
      <c r="AM31" s="146"/>
      <c r="AN31" s="146"/>
      <c r="AO31" s="146"/>
      <c r="AP31" s="18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82" t="s">
        <v>164</v>
      </c>
      <c r="D32" s="157"/>
      <c r="E32" s="158">
        <v>2.8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86"/>
      <c r="AC32" s="146"/>
      <c r="AD32" s="146"/>
      <c r="AE32" s="146"/>
      <c r="AF32" s="146"/>
      <c r="AG32" s="146" t="s">
        <v>130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8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2">
        <v>16</v>
      </c>
      <c r="B33" s="173" t="s">
        <v>165</v>
      </c>
      <c r="C33" s="180" t="s">
        <v>166</v>
      </c>
      <c r="D33" s="174" t="s">
        <v>121</v>
      </c>
      <c r="E33" s="175">
        <v>16</v>
      </c>
      <c r="F33" s="176"/>
      <c r="G33" s="177">
        <f>ROUND(E33*F33,2)</f>
        <v>0</v>
      </c>
      <c r="H33" s="156">
        <v>0</v>
      </c>
      <c r="I33" s="155">
        <f>ROUND(E33*H33,2)</f>
        <v>0</v>
      </c>
      <c r="J33" s="156">
        <v>16.899999999999999</v>
      </c>
      <c r="K33" s="155">
        <f>ROUND(E33*J33,2)</f>
        <v>270.39999999999998</v>
      </c>
      <c r="L33" s="155">
        <v>21</v>
      </c>
      <c r="M33" s="155">
        <f>G33*(1+L33/100)</f>
        <v>0</v>
      </c>
      <c r="N33" s="155">
        <v>0</v>
      </c>
      <c r="O33" s="155">
        <f>ROUND(E33*N33,2)</f>
        <v>0</v>
      </c>
      <c r="P33" s="155">
        <v>0</v>
      </c>
      <c r="Q33" s="155">
        <f>ROUND(E33*P33,2)</f>
        <v>0</v>
      </c>
      <c r="R33" s="155"/>
      <c r="S33" s="155" t="s">
        <v>122</v>
      </c>
      <c r="T33" s="155" t="s">
        <v>122</v>
      </c>
      <c r="U33" s="155">
        <v>0.05</v>
      </c>
      <c r="V33" s="155">
        <f>ROUND(E33*U33,2)</f>
        <v>0.8</v>
      </c>
      <c r="W33" s="155"/>
      <c r="X33" s="155" t="s">
        <v>123</v>
      </c>
      <c r="Y33" s="146"/>
      <c r="Z33" s="146"/>
      <c r="AA33" s="146"/>
      <c r="AB33" s="186"/>
      <c r="AC33" s="146"/>
      <c r="AD33" s="146"/>
      <c r="AE33" s="146"/>
      <c r="AF33" s="146"/>
      <c r="AG33" s="146" t="s">
        <v>128</v>
      </c>
      <c r="AH33" s="146"/>
      <c r="AI33" s="146"/>
      <c r="AJ33" s="146"/>
      <c r="AK33" s="146"/>
      <c r="AL33" s="146"/>
      <c r="AM33" s="146"/>
      <c r="AN33" s="146"/>
      <c r="AO33" s="146"/>
      <c r="AP33" s="18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6">
        <v>17</v>
      </c>
      <c r="B34" s="167" t="s">
        <v>167</v>
      </c>
      <c r="C34" s="181" t="s">
        <v>168</v>
      </c>
      <c r="D34" s="168" t="s">
        <v>127</v>
      </c>
      <c r="E34" s="169">
        <v>8.1999999999999993</v>
      </c>
      <c r="F34" s="170"/>
      <c r="G34" s="171">
        <f>ROUND(E34*F34,2)</f>
        <v>0</v>
      </c>
      <c r="H34" s="156">
        <v>26.9</v>
      </c>
      <c r="I34" s="155">
        <f>ROUND(E34*H34,2)</f>
        <v>220.58</v>
      </c>
      <c r="J34" s="156">
        <v>352.6</v>
      </c>
      <c r="K34" s="155">
        <f>ROUND(E34*J34,2)</f>
        <v>2891.32</v>
      </c>
      <c r="L34" s="155">
        <v>21</v>
      </c>
      <c r="M34" s="155">
        <f>G34*(1+L34/100)</f>
        <v>0</v>
      </c>
      <c r="N34" s="155">
        <v>1.17E-3</v>
      </c>
      <c r="O34" s="155">
        <f>ROUND(E34*N34,2)</f>
        <v>0.01</v>
      </c>
      <c r="P34" s="155">
        <v>7.5999999999999998E-2</v>
      </c>
      <c r="Q34" s="155">
        <f>ROUND(E34*P34,2)</f>
        <v>0.62</v>
      </c>
      <c r="R34" s="155"/>
      <c r="S34" s="155" t="s">
        <v>122</v>
      </c>
      <c r="T34" s="155" t="s">
        <v>122</v>
      </c>
      <c r="U34" s="155">
        <v>0.93899999999999995</v>
      </c>
      <c r="V34" s="155">
        <f>ROUND(E34*U34,2)</f>
        <v>7.7</v>
      </c>
      <c r="W34" s="155"/>
      <c r="X34" s="155" t="s">
        <v>123</v>
      </c>
      <c r="Y34" s="146"/>
      <c r="Z34" s="146"/>
      <c r="AA34" s="146"/>
      <c r="AB34" s="186"/>
      <c r="AC34" s="146"/>
      <c r="AD34" s="146"/>
      <c r="AE34" s="146"/>
      <c r="AF34" s="146"/>
      <c r="AG34" s="146" t="s">
        <v>128</v>
      </c>
      <c r="AH34" s="146"/>
      <c r="AI34" s="146"/>
      <c r="AJ34" s="146"/>
      <c r="AK34" s="146"/>
      <c r="AL34" s="146"/>
      <c r="AM34" s="146"/>
      <c r="AN34" s="146"/>
      <c r="AO34" s="146"/>
      <c r="AP34" s="18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82" t="s">
        <v>169</v>
      </c>
      <c r="D35" s="157"/>
      <c r="E35" s="158">
        <v>1.8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86"/>
      <c r="AC35" s="146"/>
      <c r="AD35" s="146"/>
      <c r="AE35" s="146"/>
      <c r="AF35" s="146"/>
      <c r="AG35" s="146" t="s">
        <v>130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8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182" t="s">
        <v>170</v>
      </c>
      <c r="D36" s="157"/>
      <c r="E36" s="158">
        <v>6.4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86"/>
      <c r="AC36" s="146"/>
      <c r="AD36" s="146"/>
      <c r="AE36" s="146"/>
      <c r="AF36" s="146"/>
      <c r="AG36" s="146" t="s">
        <v>130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8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6">
        <v>18</v>
      </c>
      <c r="B37" s="167" t="s">
        <v>171</v>
      </c>
      <c r="C37" s="181" t="s">
        <v>172</v>
      </c>
      <c r="D37" s="168" t="s">
        <v>127</v>
      </c>
      <c r="E37" s="169">
        <v>24.2</v>
      </c>
      <c r="F37" s="170"/>
      <c r="G37" s="171">
        <f>ROUND(E37*F37,2)</f>
        <v>0</v>
      </c>
      <c r="H37" s="156">
        <v>23</v>
      </c>
      <c r="I37" s="155">
        <f>ROUND(E37*H37,2)</f>
        <v>556.6</v>
      </c>
      <c r="J37" s="156">
        <v>270</v>
      </c>
      <c r="K37" s="155">
        <f>ROUND(E37*J37,2)</f>
        <v>6534</v>
      </c>
      <c r="L37" s="155">
        <v>21</v>
      </c>
      <c r="M37" s="155">
        <f>G37*(1+L37/100)</f>
        <v>0</v>
      </c>
      <c r="N37" s="155">
        <v>1E-3</v>
      </c>
      <c r="O37" s="155">
        <f>ROUND(E37*N37,2)</f>
        <v>0.02</v>
      </c>
      <c r="P37" s="155">
        <v>6.3E-2</v>
      </c>
      <c r="Q37" s="155">
        <f>ROUND(E37*P37,2)</f>
        <v>1.52</v>
      </c>
      <c r="R37" s="155"/>
      <c r="S37" s="155" t="s">
        <v>122</v>
      </c>
      <c r="T37" s="155" t="s">
        <v>122</v>
      </c>
      <c r="U37" s="155">
        <v>0.71799999999999997</v>
      </c>
      <c r="V37" s="155">
        <f>ROUND(E37*U37,2)</f>
        <v>17.38</v>
      </c>
      <c r="W37" s="155"/>
      <c r="X37" s="155" t="s">
        <v>123</v>
      </c>
      <c r="Y37" s="146"/>
      <c r="Z37" s="146"/>
      <c r="AA37" s="146"/>
      <c r="AB37" s="186"/>
      <c r="AC37" s="146"/>
      <c r="AD37" s="146"/>
      <c r="AE37" s="146"/>
      <c r="AF37" s="146"/>
      <c r="AG37" s="146" t="s">
        <v>128</v>
      </c>
      <c r="AH37" s="146"/>
      <c r="AI37" s="146"/>
      <c r="AJ37" s="146"/>
      <c r="AK37" s="146"/>
      <c r="AL37" s="146"/>
      <c r="AM37" s="146"/>
      <c r="AN37" s="146"/>
      <c r="AO37" s="146"/>
      <c r="AP37" s="18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/>
      <c r="B38" s="154"/>
      <c r="C38" s="182" t="s">
        <v>173</v>
      </c>
      <c r="D38" s="157"/>
      <c r="E38" s="158">
        <v>24.2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86"/>
      <c r="AC38" s="146"/>
      <c r="AD38" s="146"/>
      <c r="AE38" s="146"/>
      <c r="AF38" s="146"/>
      <c r="AG38" s="146" t="s">
        <v>130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8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2">
        <v>19</v>
      </c>
      <c r="B39" s="173" t="s">
        <v>174</v>
      </c>
      <c r="C39" s="180" t="s">
        <v>175</v>
      </c>
      <c r="D39" s="174" t="s">
        <v>127</v>
      </c>
      <c r="E39" s="175">
        <v>68.7</v>
      </c>
      <c r="F39" s="176"/>
      <c r="G39" s="177">
        <f>ROUND(E39*F39,2)</f>
        <v>0</v>
      </c>
      <c r="H39" s="156">
        <v>0</v>
      </c>
      <c r="I39" s="155">
        <f>ROUND(E39*H39,2)</f>
        <v>0</v>
      </c>
      <c r="J39" s="156">
        <v>57.4</v>
      </c>
      <c r="K39" s="155">
        <f>ROUND(E39*J39,2)</f>
        <v>3943.38</v>
      </c>
      <c r="L39" s="155">
        <v>21</v>
      </c>
      <c r="M39" s="155">
        <f>G39*(1+L39/100)</f>
        <v>0</v>
      </c>
      <c r="N39" s="155">
        <v>0</v>
      </c>
      <c r="O39" s="155">
        <f>ROUND(E39*N39,2)</f>
        <v>0</v>
      </c>
      <c r="P39" s="155">
        <v>0.02</v>
      </c>
      <c r="Q39" s="155">
        <f>ROUND(E39*P39,2)</f>
        <v>1.37</v>
      </c>
      <c r="R39" s="155"/>
      <c r="S39" s="155" t="s">
        <v>122</v>
      </c>
      <c r="T39" s="155" t="s">
        <v>122</v>
      </c>
      <c r="U39" s="155">
        <v>0.17</v>
      </c>
      <c r="V39" s="155">
        <f>ROUND(E39*U39,2)</f>
        <v>11.68</v>
      </c>
      <c r="W39" s="155"/>
      <c r="X39" s="155" t="s">
        <v>123</v>
      </c>
      <c r="Y39" s="146"/>
      <c r="Z39" s="146"/>
      <c r="AA39" s="146"/>
      <c r="AB39" s="186"/>
      <c r="AC39" s="146"/>
      <c r="AD39" s="146"/>
      <c r="AE39" s="146"/>
      <c r="AF39" s="146"/>
      <c r="AG39" s="146" t="s">
        <v>128</v>
      </c>
      <c r="AH39" s="146"/>
      <c r="AI39" s="146"/>
      <c r="AJ39" s="146"/>
      <c r="AK39" s="146"/>
      <c r="AL39" s="146"/>
      <c r="AM39" s="146"/>
      <c r="AN39" s="146"/>
      <c r="AO39" s="146"/>
      <c r="AP39" s="18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6">
        <v>20</v>
      </c>
      <c r="B40" s="167" t="s">
        <v>176</v>
      </c>
      <c r="C40" s="181" t="s">
        <v>177</v>
      </c>
      <c r="D40" s="168" t="s">
        <v>127</v>
      </c>
      <c r="E40" s="169">
        <v>1050.1785</v>
      </c>
      <c r="F40" s="170"/>
      <c r="G40" s="171">
        <f>ROUND(E40*F40,2)</f>
        <v>0</v>
      </c>
      <c r="H40" s="156">
        <v>0</v>
      </c>
      <c r="I40" s="155">
        <f>ROUND(E40*H40,2)</f>
        <v>0</v>
      </c>
      <c r="J40" s="156">
        <v>27</v>
      </c>
      <c r="K40" s="155">
        <f>ROUND(E40*J40,2)</f>
        <v>28354.82</v>
      </c>
      <c r="L40" s="155">
        <v>21</v>
      </c>
      <c r="M40" s="155">
        <f>G40*(1+L40/100)</f>
        <v>0</v>
      </c>
      <c r="N40" s="155">
        <v>0</v>
      </c>
      <c r="O40" s="155">
        <f>ROUND(E40*N40,2)</f>
        <v>0</v>
      </c>
      <c r="P40" s="155">
        <v>0.01</v>
      </c>
      <c r="Q40" s="155">
        <f>ROUND(E40*P40,2)</f>
        <v>10.5</v>
      </c>
      <c r="R40" s="155"/>
      <c r="S40" s="155" t="s">
        <v>122</v>
      </c>
      <c r="T40" s="155" t="s">
        <v>122</v>
      </c>
      <c r="U40" s="155">
        <v>0.08</v>
      </c>
      <c r="V40" s="155">
        <f>ROUND(E40*U40,2)</f>
        <v>84.01</v>
      </c>
      <c r="W40" s="155"/>
      <c r="X40" s="155" t="s">
        <v>123</v>
      </c>
      <c r="Y40" s="146"/>
      <c r="Z40" s="146"/>
      <c r="AA40" s="146"/>
      <c r="AB40" s="186"/>
      <c r="AC40" s="146"/>
      <c r="AD40" s="146"/>
      <c r="AE40" s="146"/>
      <c r="AF40" s="146"/>
      <c r="AG40" s="146" t="s">
        <v>124</v>
      </c>
      <c r="AH40" s="146"/>
      <c r="AI40" s="146"/>
      <c r="AJ40" s="146"/>
      <c r="AK40" s="146"/>
      <c r="AL40" s="146"/>
      <c r="AM40" s="146"/>
      <c r="AN40" s="146"/>
      <c r="AO40" s="146"/>
      <c r="AP40" s="18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53"/>
      <c r="B41" s="154"/>
      <c r="C41" s="182" t="s">
        <v>178</v>
      </c>
      <c r="D41" s="157"/>
      <c r="E41" s="158">
        <v>533.52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86"/>
      <c r="AC41" s="146"/>
      <c r="AD41" s="146"/>
      <c r="AE41" s="146"/>
      <c r="AF41" s="146"/>
      <c r="AG41" s="146" t="s">
        <v>130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8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53"/>
      <c r="B42" s="154"/>
      <c r="C42" s="182" t="s">
        <v>179</v>
      </c>
      <c r="D42" s="157"/>
      <c r="E42" s="158">
        <v>516.66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86"/>
      <c r="AC42" s="146"/>
      <c r="AD42" s="146"/>
      <c r="AE42" s="146"/>
      <c r="AF42" s="146"/>
      <c r="AG42" s="146" t="s">
        <v>130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8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6">
        <v>21</v>
      </c>
      <c r="B43" s="167" t="s">
        <v>180</v>
      </c>
      <c r="C43" s="181" t="s">
        <v>181</v>
      </c>
      <c r="D43" s="168" t="s">
        <v>127</v>
      </c>
      <c r="E43" s="169">
        <v>34.631999999999998</v>
      </c>
      <c r="F43" s="170"/>
      <c r="G43" s="171">
        <f>ROUND(E43*F43,2)</f>
        <v>0</v>
      </c>
      <c r="H43" s="156">
        <v>0</v>
      </c>
      <c r="I43" s="155">
        <f>ROUND(E43*H43,2)</f>
        <v>0</v>
      </c>
      <c r="J43" s="156">
        <v>111.5</v>
      </c>
      <c r="K43" s="155">
        <f>ROUND(E43*J43,2)</f>
        <v>3861.47</v>
      </c>
      <c r="L43" s="155">
        <v>21</v>
      </c>
      <c r="M43" s="155">
        <f>G43*(1+L43/100)</f>
        <v>0</v>
      </c>
      <c r="N43" s="155">
        <v>0</v>
      </c>
      <c r="O43" s="155">
        <f>ROUND(E43*N43,2)</f>
        <v>0</v>
      </c>
      <c r="P43" s="155">
        <v>6.8000000000000005E-2</v>
      </c>
      <c r="Q43" s="155">
        <f>ROUND(E43*P43,2)</f>
        <v>2.35</v>
      </c>
      <c r="R43" s="155"/>
      <c r="S43" s="155" t="s">
        <v>122</v>
      </c>
      <c r="T43" s="155" t="s">
        <v>122</v>
      </c>
      <c r="U43" s="155">
        <v>0.3</v>
      </c>
      <c r="V43" s="155">
        <f>ROUND(E43*U43,2)</f>
        <v>10.39</v>
      </c>
      <c r="W43" s="155"/>
      <c r="X43" s="155" t="s">
        <v>123</v>
      </c>
      <c r="Y43" s="146"/>
      <c r="Z43" s="146"/>
      <c r="AA43" s="146"/>
      <c r="AB43" s="186"/>
      <c r="AC43" s="146"/>
      <c r="AD43" s="146"/>
      <c r="AE43" s="146"/>
      <c r="AF43" s="146"/>
      <c r="AG43" s="146" t="s">
        <v>128</v>
      </c>
      <c r="AH43" s="146"/>
      <c r="AI43" s="146"/>
      <c r="AJ43" s="146"/>
      <c r="AK43" s="146"/>
      <c r="AL43" s="146"/>
      <c r="AM43" s="146"/>
      <c r="AN43" s="146"/>
      <c r="AO43" s="146"/>
      <c r="AP43" s="18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182" t="s">
        <v>182</v>
      </c>
      <c r="D44" s="157"/>
      <c r="E44" s="158">
        <v>3.13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86"/>
      <c r="AC44" s="146"/>
      <c r="AD44" s="146"/>
      <c r="AE44" s="146"/>
      <c r="AF44" s="146"/>
      <c r="AG44" s="146" t="s">
        <v>130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8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182" t="s">
        <v>183</v>
      </c>
      <c r="D45" s="157"/>
      <c r="E45" s="158">
        <v>31.5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86"/>
      <c r="AC45" s="146"/>
      <c r="AD45" s="146"/>
      <c r="AE45" s="146"/>
      <c r="AF45" s="146"/>
      <c r="AG45" s="146" t="s">
        <v>130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8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6">
        <v>22</v>
      </c>
      <c r="B46" s="167" t="s">
        <v>184</v>
      </c>
      <c r="C46" s="181" t="s">
        <v>185</v>
      </c>
      <c r="D46" s="168" t="s">
        <v>127</v>
      </c>
      <c r="E46" s="287">
        <v>313.05</v>
      </c>
      <c r="F46" s="170"/>
      <c r="G46" s="171">
        <f>ROUND(E46*F46,2)</f>
        <v>0</v>
      </c>
      <c r="H46" s="156">
        <v>0</v>
      </c>
      <c r="I46" s="155">
        <f>ROUND(E46*H46,2)</f>
        <v>0</v>
      </c>
      <c r="J46" s="156">
        <v>39.9</v>
      </c>
      <c r="K46" s="155">
        <f>ROUND(E46*J46,2)</f>
        <v>12490.7</v>
      </c>
      <c r="L46" s="155">
        <v>21</v>
      </c>
      <c r="M46" s="155">
        <f>G46*(1+L46/100)</f>
        <v>0</v>
      </c>
      <c r="N46" s="155">
        <v>0</v>
      </c>
      <c r="O46" s="155">
        <f>ROUND(E46*N46,2)</f>
        <v>0</v>
      </c>
      <c r="P46" s="155">
        <v>1E-3</v>
      </c>
      <c r="Q46" s="155">
        <f>ROUND(E46*P46,2)</f>
        <v>0.31</v>
      </c>
      <c r="R46" s="155"/>
      <c r="S46" s="155" t="s">
        <v>122</v>
      </c>
      <c r="T46" s="155" t="s">
        <v>122</v>
      </c>
      <c r="U46" s="155">
        <v>0.105</v>
      </c>
      <c r="V46" s="155">
        <f>ROUND(E46*U46,2)</f>
        <v>32.869999999999997</v>
      </c>
      <c r="W46" s="155"/>
      <c r="X46" s="155" t="s">
        <v>123</v>
      </c>
      <c r="Y46" s="146"/>
      <c r="Z46" s="146"/>
      <c r="AA46" s="146"/>
      <c r="AB46" s="186"/>
      <c r="AC46" s="146"/>
      <c r="AD46" s="146"/>
      <c r="AE46" s="146"/>
      <c r="AF46" s="146"/>
      <c r="AG46" s="146" t="s">
        <v>186</v>
      </c>
      <c r="AH46" s="146"/>
      <c r="AI46" s="146"/>
      <c r="AJ46" s="146"/>
      <c r="AK46" s="146"/>
      <c r="AL46" s="146"/>
      <c r="AM46" s="146"/>
      <c r="AN46" s="146"/>
      <c r="AO46" s="146"/>
      <c r="AP46" s="18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53"/>
      <c r="B47" s="154"/>
      <c r="C47" s="182" t="s">
        <v>595</v>
      </c>
      <c r="D47" s="157"/>
      <c r="E47" s="292">
        <f>7.55+22.4+24.15+29.9+123.4+15.9+32-123.4-12.9-2.9</f>
        <v>116.1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86"/>
      <c r="AC47" s="146"/>
      <c r="AD47" s="146"/>
      <c r="AE47" s="146"/>
      <c r="AF47" s="146"/>
      <c r="AG47" s="146" t="s">
        <v>130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8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182" t="s">
        <v>187</v>
      </c>
      <c r="D48" s="157"/>
      <c r="E48" s="158">
        <v>196.95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86"/>
      <c r="AC48" s="146"/>
      <c r="AD48" s="146"/>
      <c r="AE48" s="146"/>
      <c r="AF48" s="146"/>
      <c r="AG48" s="146" t="s">
        <v>130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8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283" t="s">
        <v>587</v>
      </c>
      <c r="B49" s="284" t="s">
        <v>588</v>
      </c>
      <c r="C49" s="285" t="s">
        <v>589</v>
      </c>
      <c r="D49" s="286" t="s">
        <v>127</v>
      </c>
      <c r="E49" s="287">
        <v>139.19999999999999</v>
      </c>
      <c r="F49" s="288"/>
      <c r="G49" s="289">
        <f>ROUND(E49*F49,2)</f>
        <v>0</v>
      </c>
      <c r="H49" s="156">
        <v>0</v>
      </c>
      <c r="I49" s="155">
        <f>ROUND(E49*H49,2)</f>
        <v>0</v>
      </c>
      <c r="J49" s="156">
        <v>39.9</v>
      </c>
      <c r="K49" s="155">
        <f>ROUND(E49*J49,2)</f>
        <v>5554.08</v>
      </c>
      <c r="L49" s="155">
        <v>21</v>
      </c>
      <c r="M49" s="155">
        <f>G49*(1+L49/100)</f>
        <v>0</v>
      </c>
      <c r="N49" s="155">
        <v>0</v>
      </c>
      <c r="O49" s="155">
        <f>ROUND(E49*N49,2)</f>
        <v>0</v>
      </c>
      <c r="P49" s="155">
        <v>1E-3</v>
      </c>
      <c r="Q49" s="155">
        <f>ROUND(E49*P49,2)</f>
        <v>0.14000000000000001</v>
      </c>
      <c r="R49" s="155"/>
      <c r="S49" s="155" t="s">
        <v>122</v>
      </c>
      <c r="T49" s="155" t="s">
        <v>122</v>
      </c>
      <c r="U49" s="155">
        <v>0.105</v>
      </c>
      <c r="V49" s="155">
        <f>ROUND(E49*U49,2)</f>
        <v>14.62</v>
      </c>
      <c r="W49" s="155"/>
      <c r="X49" s="155" t="s">
        <v>123</v>
      </c>
      <c r="Y49" s="146"/>
      <c r="Z49" s="146"/>
      <c r="AA49" s="146"/>
      <c r="AB49" s="186"/>
      <c r="AC49" s="146"/>
      <c r="AD49" s="146"/>
      <c r="AE49" s="146"/>
      <c r="AF49" s="146"/>
      <c r="AG49" s="146" t="s">
        <v>186</v>
      </c>
      <c r="AH49" s="146"/>
      <c r="AI49" s="146"/>
      <c r="AJ49" s="146"/>
      <c r="AK49" s="146"/>
      <c r="AL49" s="146"/>
      <c r="AM49" s="146"/>
      <c r="AN49" s="146"/>
      <c r="AO49" s="146"/>
      <c r="AP49" s="18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290" t="s">
        <v>596</v>
      </c>
      <c r="D50" s="157"/>
      <c r="E50" s="292">
        <f>123.4+12.9+2.9</f>
        <v>139.20000000000002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86"/>
      <c r="AC50" s="146"/>
      <c r="AD50" s="146"/>
      <c r="AE50" s="146"/>
      <c r="AF50" s="146"/>
      <c r="AG50" s="146" t="s">
        <v>130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8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283" t="s">
        <v>597</v>
      </c>
      <c r="B51" s="284" t="s">
        <v>598</v>
      </c>
      <c r="C51" s="285" t="s">
        <v>600</v>
      </c>
      <c r="D51" s="286" t="s">
        <v>127</v>
      </c>
      <c r="E51" s="287">
        <v>111.24</v>
      </c>
      <c r="F51" s="288"/>
      <c r="G51" s="289">
        <f>ROUND(E51*F51,2)</f>
        <v>0</v>
      </c>
      <c r="H51" s="156">
        <v>0</v>
      </c>
      <c r="I51" s="155">
        <f>ROUND(E51*H51,2)</f>
        <v>0</v>
      </c>
      <c r="J51" s="156">
        <v>39.9</v>
      </c>
      <c r="K51" s="155">
        <f>ROUND(E51*J51,2)</f>
        <v>4438.4799999999996</v>
      </c>
      <c r="L51" s="155">
        <v>21</v>
      </c>
      <c r="M51" s="155">
        <f>G51*(1+L51/100)</f>
        <v>0</v>
      </c>
      <c r="N51" s="155">
        <v>0</v>
      </c>
      <c r="O51" s="155">
        <f>ROUND(E51*N51,2)</f>
        <v>0</v>
      </c>
      <c r="P51" s="155">
        <v>1E-3</v>
      </c>
      <c r="Q51" s="155">
        <f>ROUND(E51*P51,2)</f>
        <v>0.11</v>
      </c>
      <c r="R51" s="155"/>
      <c r="S51" s="155" t="s">
        <v>122</v>
      </c>
      <c r="T51" s="155" t="s">
        <v>122</v>
      </c>
      <c r="U51" s="155">
        <v>0.105</v>
      </c>
      <c r="V51" s="155">
        <f>ROUND(E51*U51,2)</f>
        <v>11.68</v>
      </c>
      <c r="W51" s="155"/>
      <c r="X51" s="155" t="s">
        <v>123</v>
      </c>
      <c r="Y51" s="146"/>
      <c r="Z51" s="146"/>
      <c r="AA51" s="146"/>
      <c r="AB51" s="186"/>
      <c r="AC51" s="146"/>
      <c r="AD51" s="146"/>
      <c r="AE51" s="146"/>
      <c r="AF51" s="146"/>
      <c r="AG51" s="146" t="s">
        <v>186</v>
      </c>
      <c r="AH51" s="146"/>
      <c r="AI51" s="146"/>
      <c r="AJ51" s="146"/>
      <c r="AK51" s="146"/>
      <c r="AL51" s="146"/>
      <c r="AM51" s="146"/>
      <c r="AN51" s="146"/>
      <c r="AO51" s="146"/>
      <c r="AP51" s="18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290" t="s">
        <v>599</v>
      </c>
      <c r="D52" s="157"/>
      <c r="E52" s="292">
        <f>92.7*1.2</f>
        <v>111.24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86"/>
      <c r="AC52" s="146"/>
      <c r="AD52" s="146"/>
      <c r="AE52" s="146"/>
      <c r="AF52" s="146"/>
      <c r="AG52" s="146" t="s">
        <v>130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8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2">
        <v>23</v>
      </c>
      <c r="B53" s="173" t="s">
        <v>188</v>
      </c>
      <c r="C53" s="180" t="s">
        <v>189</v>
      </c>
      <c r="D53" s="174" t="s">
        <v>190</v>
      </c>
      <c r="E53" s="175">
        <v>27.463830000000002</v>
      </c>
      <c r="F53" s="176"/>
      <c r="G53" s="177">
        <f t="shared" ref="G53:G59" si="7">ROUND(E53*F53,2)</f>
        <v>0</v>
      </c>
      <c r="H53" s="156">
        <v>0</v>
      </c>
      <c r="I53" s="155">
        <f t="shared" ref="I53:I59" si="8">ROUND(E53*H53,2)</f>
        <v>0</v>
      </c>
      <c r="J53" s="156">
        <v>400</v>
      </c>
      <c r="K53" s="155">
        <f t="shared" ref="K53:K59" si="9">ROUND(E53*J53,2)</f>
        <v>10985.53</v>
      </c>
      <c r="L53" s="155">
        <v>21</v>
      </c>
      <c r="M53" s="155">
        <f t="shared" ref="M53:M59" si="10">G53*(1+L53/100)</f>
        <v>0</v>
      </c>
      <c r="N53" s="155">
        <v>0</v>
      </c>
      <c r="O53" s="155">
        <f t="shared" ref="O53:O59" si="11">ROUND(E53*N53,2)</f>
        <v>0</v>
      </c>
      <c r="P53" s="155">
        <v>0</v>
      </c>
      <c r="Q53" s="155">
        <f t="shared" ref="Q53:Q59" si="12">ROUND(E53*P53,2)</f>
        <v>0</v>
      </c>
      <c r="R53" s="155"/>
      <c r="S53" s="155" t="s">
        <v>122</v>
      </c>
      <c r="T53" s="155" t="s">
        <v>122</v>
      </c>
      <c r="U53" s="155">
        <v>0</v>
      </c>
      <c r="V53" s="155">
        <f t="shared" ref="V53:V59" si="13">ROUND(E53*U53,2)</f>
        <v>0</v>
      </c>
      <c r="W53" s="155"/>
      <c r="X53" s="155" t="s">
        <v>123</v>
      </c>
      <c r="Y53" s="146"/>
      <c r="Z53" s="146"/>
      <c r="AA53" s="146"/>
      <c r="AB53" s="186"/>
      <c r="AC53" s="146"/>
      <c r="AD53" s="146"/>
      <c r="AE53" s="146"/>
      <c r="AF53" s="146"/>
      <c r="AG53" s="146" t="s">
        <v>191</v>
      </c>
      <c r="AH53" s="146"/>
      <c r="AI53" s="146"/>
      <c r="AJ53" s="146"/>
      <c r="AK53" s="146"/>
      <c r="AL53" s="146"/>
      <c r="AM53" s="146"/>
      <c r="AN53" s="146"/>
      <c r="AO53" s="146"/>
      <c r="AP53" s="18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2">
        <v>24</v>
      </c>
      <c r="B54" s="173" t="s">
        <v>192</v>
      </c>
      <c r="C54" s="180" t="s">
        <v>193</v>
      </c>
      <c r="D54" s="174" t="s">
        <v>139</v>
      </c>
      <c r="E54" s="175">
        <v>2</v>
      </c>
      <c r="F54" s="176"/>
      <c r="G54" s="177">
        <f t="shared" si="7"/>
        <v>0</v>
      </c>
      <c r="H54" s="156">
        <v>0</v>
      </c>
      <c r="I54" s="155">
        <f t="shared" si="8"/>
        <v>0</v>
      </c>
      <c r="J54" s="156">
        <v>500</v>
      </c>
      <c r="K54" s="155">
        <f t="shared" si="9"/>
        <v>1000</v>
      </c>
      <c r="L54" s="155">
        <v>21</v>
      </c>
      <c r="M54" s="155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5"/>
      <c r="S54" s="155" t="s">
        <v>140</v>
      </c>
      <c r="T54" s="155" t="s">
        <v>141</v>
      </c>
      <c r="U54" s="155">
        <v>0</v>
      </c>
      <c r="V54" s="155">
        <f t="shared" si="13"/>
        <v>0</v>
      </c>
      <c r="W54" s="155"/>
      <c r="X54" s="155" t="s">
        <v>123</v>
      </c>
      <c r="Y54" s="146"/>
      <c r="Z54" s="146"/>
      <c r="AA54" s="146"/>
      <c r="AB54" s="186"/>
      <c r="AC54" s="146"/>
      <c r="AD54" s="146"/>
      <c r="AE54" s="146"/>
      <c r="AF54" s="146"/>
      <c r="AG54" s="146" t="s">
        <v>128</v>
      </c>
      <c r="AH54" s="146"/>
      <c r="AI54" s="146"/>
      <c r="AJ54" s="146"/>
      <c r="AK54" s="146"/>
      <c r="AL54" s="146"/>
      <c r="AM54" s="146"/>
      <c r="AN54" s="146"/>
      <c r="AO54" s="146"/>
      <c r="AP54" s="18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2">
        <v>25</v>
      </c>
      <c r="B55" s="173" t="s">
        <v>194</v>
      </c>
      <c r="C55" s="180" t="s">
        <v>195</v>
      </c>
      <c r="D55" s="174" t="s">
        <v>139</v>
      </c>
      <c r="E55" s="175">
        <v>1</v>
      </c>
      <c r="F55" s="176"/>
      <c r="G55" s="177">
        <f t="shared" si="7"/>
        <v>0</v>
      </c>
      <c r="H55" s="156">
        <v>0</v>
      </c>
      <c r="I55" s="155">
        <f t="shared" si="8"/>
        <v>0</v>
      </c>
      <c r="J55" s="156">
        <v>3000</v>
      </c>
      <c r="K55" s="155">
        <f t="shared" si="9"/>
        <v>3000</v>
      </c>
      <c r="L55" s="155">
        <v>21</v>
      </c>
      <c r="M55" s="155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5"/>
      <c r="S55" s="155" t="s">
        <v>140</v>
      </c>
      <c r="T55" s="155" t="s">
        <v>141</v>
      </c>
      <c r="U55" s="155">
        <v>0</v>
      </c>
      <c r="V55" s="155">
        <f t="shared" si="13"/>
        <v>0</v>
      </c>
      <c r="W55" s="155"/>
      <c r="X55" s="155" t="s">
        <v>123</v>
      </c>
      <c r="Y55" s="146"/>
      <c r="Z55" s="146"/>
      <c r="AA55" s="146"/>
      <c r="AB55" s="186"/>
      <c r="AC55" s="146"/>
      <c r="AD55" s="146"/>
      <c r="AE55" s="146"/>
      <c r="AF55" s="146"/>
      <c r="AG55" s="146" t="s">
        <v>128</v>
      </c>
      <c r="AH55" s="146"/>
      <c r="AI55" s="146"/>
      <c r="AJ55" s="146"/>
      <c r="AK55" s="146"/>
      <c r="AL55" s="146"/>
      <c r="AM55" s="146"/>
      <c r="AN55" s="146"/>
      <c r="AO55" s="146"/>
      <c r="AP55" s="18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2">
        <v>26</v>
      </c>
      <c r="B56" s="173" t="s">
        <v>196</v>
      </c>
      <c r="C56" s="180" t="s">
        <v>197</v>
      </c>
      <c r="D56" s="174" t="s">
        <v>139</v>
      </c>
      <c r="E56" s="175">
        <v>15</v>
      </c>
      <c r="F56" s="176"/>
      <c r="G56" s="177">
        <f t="shared" si="7"/>
        <v>0</v>
      </c>
      <c r="H56" s="156">
        <v>0</v>
      </c>
      <c r="I56" s="155">
        <f t="shared" si="8"/>
        <v>0</v>
      </c>
      <c r="J56" s="156">
        <v>3000</v>
      </c>
      <c r="K56" s="155">
        <f t="shared" si="9"/>
        <v>45000</v>
      </c>
      <c r="L56" s="155">
        <v>21</v>
      </c>
      <c r="M56" s="155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5"/>
      <c r="S56" s="155" t="s">
        <v>140</v>
      </c>
      <c r="T56" s="155" t="s">
        <v>141</v>
      </c>
      <c r="U56" s="155">
        <v>0</v>
      </c>
      <c r="V56" s="155">
        <f t="shared" si="13"/>
        <v>0</v>
      </c>
      <c r="W56" s="155"/>
      <c r="X56" s="155" t="s">
        <v>123</v>
      </c>
      <c r="Y56" s="146"/>
      <c r="Z56" s="146"/>
      <c r="AA56" s="146"/>
      <c r="AB56" s="186"/>
      <c r="AC56" s="146"/>
      <c r="AD56" s="146"/>
      <c r="AE56" s="146"/>
      <c r="AF56" s="146"/>
      <c r="AG56" s="146" t="s">
        <v>128</v>
      </c>
      <c r="AH56" s="146"/>
      <c r="AI56" s="146"/>
      <c r="AJ56" s="146"/>
      <c r="AK56" s="146"/>
      <c r="AL56" s="146"/>
      <c r="AM56" s="146"/>
      <c r="AN56" s="146"/>
      <c r="AO56" s="146"/>
      <c r="AP56" s="18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2">
        <v>27</v>
      </c>
      <c r="B57" s="173" t="s">
        <v>198</v>
      </c>
      <c r="C57" s="180" t="s">
        <v>199</v>
      </c>
      <c r="D57" s="174" t="s">
        <v>127</v>
      </c>
      <c r="E57" s="175">
        <v>123.4</v>
      </c>
      <c r="F57" s="176"/>
      <c r="G57" s="177">
        <f t="shared" si="7"/>
        <v>0</v>
      </c>
      <c r="H57" s="156">
        <v>0</v>
      </c>
      <c r="I57" s="155">
        <f t="shared" si="8"/>
        <v>0</v>
      </c>
      <c r="J57" s="156">
        <v>125</v>
      </c>
      <c r="K57" s="155">
        <f t="shared" si="9"/>
        <v>15425</v>
      </c>
      <c r="L57" s="155">
        <v>21</v>
      </c>
      <c r="M57" s="155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5"/>
      <c r="S57" s="155" t="s">
        <v>140</v>
      </c>
      <c r="T57" s="155" t="s">
        <v>141</v>
      </c>
      <c r="U57" s="155">
        <v>0</v>
      </c>
      <c r="V57" s="155">
        <f t="shared" si="13"/>
        <v>0</v>
      </c>
      <c r="W57" s="155"/>
      <c r="X57" s="155" t="s">
        <v>123</v>
      </c>
      <c r="Y57" s="146"/>
      <c r="Z57" s="146"/>
      <c r="AA57" s="146"/>
      <c r="AB57" s="186"/>
      <c r="AC57" s="146"/>
      <c r="AD57" s="146"/>
      <c r="AE57" s="146"/>
      <c r="AF57" s="146"/>
      <c r="AG57" s="146" t="s">
        <v>128</v>
      </c>
      <c r="AH57" s="146"/>
      <c r="AI57" s="146"/>
      <c r="AJ57" s="146"/>
      <c r="AK57" s="146"/>
      <c r="AL57" s="146"/>
      <c r="AM57" s="146"/>
      <c r="AN57" s="146"/>
      <c r="AO57" s="146"/>
      <c r="AP57" s="18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2">
        <v>28</v>
      </c>
      <c r="B58" s="173" t="s">
        <v>200</v>
      </c>
      <c r="C58" s="180" t="s">
        <v>201</v>
      </c>
      <c r="D58" s="174" t="s">
        <v>127</v>
      </c>
      <c r="E58" s="175">
        <v>123.4</v>
      </c>
      <c r="F58" s="176"/>
      <c r="G58" s="177">
        <f t="shared" si="7"/>
        <v>0</v>
      </c>
      <c r="H58" s="156">
        <v>0</v>
      </c>
      <c r="I58" s="155">
        <f t="shared" si="8"/>
        <v>0</v>
      </c>
      <c r="J58" s="156">
        <v>1200</v>
      </c>
      <c r="K58" s="155">
        <f t="shared" si="9"/>
        <v>148080</v>
      </c>
      <c r="L58" s="155">
        <v>21</v>
      </c>
      <c r="M58" s="155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5"/>
      <c r="S58" s="155" t="s">
        <v>140</v>
      </c>
      <c r="T58" s="155" t="s">
        <v>141</v>
      </c>
      <c r="U58" s="155">
        <v>0</v>
      </c>
      <c r="V58" s="155">
        <f t="shared" si="13"/>
        <v>0</v>
      </c>
      <c r="W58" s="155"/>
      <c r="X58" s="155" t="s">
        <v>123</v>
      </c>
      <c r="Y58" s="146"/>
      <c r="Z58" s="146"/>
      <c r="AA58" s="146"/>
      <c r="AB58" s="186"/>
      <c r="AC58" s="146"/>
      <c r="AD58" s="146"/>
      <c r="AE58" s="146"/>
      <c r="AF58" s="146"/>
      <c r="AG58" s="146" t="s">
        <v>128</v>
      </c>
      <c r="AH58" s="146"/>
      <c r="AI58" s="146"/>
      <c r="AJ58" s="146"/>
      <c r="AK58" s="146"/>
      <c r="AL58" s="146"/>
      <c r="AM58" s="146"/>
      <c r="AN58" s="146"/>
      <c r="AO58" s="146"/>
      <c r="AP58" s="18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2">
        <v>29</v>
      </c>
      <c r="B59" s="173" t="s">
        <v>202</v>
      </c>
      <c r="C59" s="180" t="s">
        <v>203</v>
      </c>
      <c r="D59" s="174" t="s">
        <v>204</v>
      </c>
      <c r="E59" s="175">
        <v>1</v>
      </c>
      <c r="F59" s="176"/>
      <c r="G59" s="177">
        <f t="shared" si="7"/>
        <v>0</v>
      </c>
      <c r="H59" s="156">
        <v>0</v>
      </c>
      <c r="I59" s="155">
        <f t="shared" si="8"/>
        <v>0</v>
      </c>
      <c r="J59" s="156">
        <v>10000</v>
      </c>
      <c r="K59" s="155">
        <f t="shared" si="9"/>
        <v>10000</v>
      </c>
      <c r="L59" s="155">
        <v>21</v>
      </c>
      <c r="M59" s="155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5"/>
      <c r="S59" s="155" t="s">
        <v>140</v>
      </c>
      <c r="T59" s="155" t="s">
        <v>141</v>
      </c>
      <c r="U59" s="155">
        <v>0</v>
      </c>
      <c r="V59" s="155">
        <f t="shared" si="13"/>
        <v>0</v>
      </c>
      <c r="W59" s="155"/>
      <c r="X59" s="155" t="s">
        <v>123</v>
      </c>
      <c r="Y59" s="146"/>
      <c r="Z59" s="146"/>
      <c r="AA59" s="146"/>
      <c r="AB59" s="186"/>
      <c r="AC59" s="146"/>
      <c r="AD59" s="146"/>
      <c r="AE59" s="146"/>
      <c r="AF59" s="146"/>
      <c r="AG59" s="146" t="s">
        <v>128</v>
      </c>
      <c r="AH59" s="146"/>
      <c r="AI59" s="146"/>
      <c r="AJ59" s="146"/>
      <c r="AK59" s="146"/>
      <c r="AL59" s="146"/>
      <c r="AM59" s="146"/>
      <c r="AN59" s="146"/>
      <c r="AO59" s="146"/>
      <c r="AP59" s="18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60" t="s">
        <v>117</v>
      </c>
      <c r="B60" s="161" t="s">
        <v>71</v>
      </c>
      <c r="C60" s="179" t="s">
        <v>72</v>
      </c>
      <c r="D60" s="162"/>
      <c r="E60" s="163"/>
      <c r="F60" s="164"/>
      <c r="G60" s="165">
        <f>SUMIF(AG61:AG61,"&lt;&gt;NOR",G61:G61)</f>
        <v>0</v>
      </c>
      <c r="H60" s="159"/>
      <c r="I60" s="159">
        <f>SUM(I61:I61)</f>
        <v>0</v>
      </c>
      <c r="J60" s="159"/>
      <c r="K60" s="159">
        <f>SUM(K61:K61)</f>
        <v>56302.6</v>
      </c>
      <c r="L60" s="159"/>
      <c r="M60" s="159">
        <f>SUM(M61:M61)</f>
        <v>0</v>
      </c>
      <c r="N60" s="159"/>
      <c r="O60" s="159">
        <f>SUM(O61:O61)</f>
        <v>0</v>
      </c>
      <c r="P60" s="159"/>
      <c r="Q60" s="159">
        <f>SUM(Q61:Q61)</f>
        <v>0</v>
      </c>
      <c r="R60" s="159"/>
      <c r="S60" s="159"/>
      <c r="T60" s="159"/>
      <c r="U60" s="159"/>
      <c r="V60" s="159">
        <f>SUM(V61:V61)</f>
        <v>128.63</v>
      </c>
      <c r="W60" s="159"/>
      <c r="X60" s="159"/>
      <c r="AB60" s="186"/>
      <c r="AG60" t="s">
        <v>118</v>
      </c>
    </row>
    <row r="61" spans="1:60" outlineLevel="1" x14ac:dyDescent="0.2">
      <c r="A61" s="172">
        <v>30</v>
      </c>
      <c r="B61" s="173" t="s">
        <v>205</v>
      </c>
      <c r="C61" s="180" t="s">
        <v>206</v>
      </c>
      <c r="D61" s="174" t="s">
        <v>190</v>
      </c>
      <c r="E61" s="175">
        <v>49.913649999999997</v>
      </c>
      <c r="F61" s="176"/>
      <c r="G61" s="177">
        <f>ROUND(E61*F61,2)</f>
        <v>0</v>
      </c>
      <c r="H61" s="156">
        <v>0</v>
      </c>
      <c r="I61" s="155">
        <f>ROUND(E61*H61,2)</f>
        <v>0</v>
      </c>
      <c r="J61" s="156">
        <v>1128</v>
      </c>
      <c r="K61" s="155">
        <f>ROUND(E61*J61,2)</f>
        <v>56302.6</v>
      </c>
      <c r="L61" s="155">
        <v>21</v>
      </c>
      <c r="M61" s="155">
        <f>G61*(1+L61/100)</f>
        <v>0</v>
      </c>
      <c r="N61" s="155">
        <v>0</v>
      </c>
      <c r="O61" s="155">
        <f>ROUND(E61*N61,2)</f>
        <v>0</v>
      </c>
      <c r="P61" s="155">
        <v>0</v>
      </c>
      <c r="Q61" s="155">
        <f>ROUND(E61*P61,2)</f>
        <v>0</v>
      </c>
      <c r="R61" s="155"/>
      <c r="S61" s="155" t="s">
        <v>122</v>
      </c>
      <c r="T61" s="155" t="s">
        <v>122</v>
      </c>
      <c r="U61" s="155">
        <v>2.577</v>
      </c>
      <c r="V61" s="155">
        <f>ROUND(E61*U61,2)</f>
        <v>128.63</v>
      </c>
      <c r="W61" s="155"/>
      <c r="X61" s="155" t="s">
        <v>123</v>
      </c>
      <c r="Y61" s="146"/>
      <c r="Z61" s="146"/>
      <c r="AA61" s="146"/>
      <c r="AB61" s="186"/>
      <c r="AC61" s="146"/>
      <c r="AD61" s="146"/>
      <c r="AE61" s="146"/>
      <c r="AF61" s="146"/>
      <c r="AG61" s="146" t="s">
        <v>191</v>
      </c>
      <c r="AH61" s="146"/>
      <c r="AI61" s="146"/>
      <c r="AJ61" s="146"/>
      <c r="AK61" s="146"/>
      <c r="AL61" s="146"/>
      <c r="AM61" s="146"/>
      <c r="AN61" s="146"/>
      <c r="AO61" s="146"/>
      <c r="AP61" s="18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0" t="s">
        <v>117</v>
      </c>
      <c r="B62" s="161" t="s">
        <v>75</v>
      </c>
      <c r="C62" s="179" t="s">
        <v>76</v>
      </c>
      <c r="D62" s="162"/>
      <c r="E62" s="163"/>
      <c r="F62" s="164"/>
      <c r="G62" s="165">
        <f>SUMIF(AG63:AG72,"&lt;&gt;NOR",G63:G72)</f>
        <v>0</v>
      </c>
      <c r="H62" s="159"/>
      <c r="I62" s="159">
        <f>SUM(I63:I72)</f>
        <v>0</v>
      </c>
      <c r="J62" s="159"/>
      <c r="K62" s="159">
        <f>SUM(K63:K72)</f>
        <v>219000</v>
      </c>
      <c r="L62" s="159"/>
      <c r="M62" s="159">
        <f>SUM(M63:M72)</f>
        <v>0</v>
      </c>
      <c r="N62" s="159"/>
      <c r="O62" s="159">
        <f>SUM(O63:O72)</f>
        <v>0</v>
      </c>
      <c r="P62" s="159"/>
      <c r="Q62" s="159">
        <f>SUM(Q63:Q72)</f>
        <v>0</v>
      </c>
      <c r="R62" s="159"/>
      <c r="S62" s="159"/>
      <c r="T62" s="159"/>
      <c r="U62" s="159"/>
      <c r="V62" s="159">
        <f>SUM(V63:V72)</f>
        <v>0</v>
      </c>
      <c r="W62" s="159"/>
      <c r="X62" s="159"/>
      <c r="AB62" s="186"/>
      <c r="AG62" t="s">
        <v>118</v>
      </c>
    </row>
    <row r="63" spans="1:60" ht="22.5" outlineLevel="1" x14ac:dyDescent="0.2">
      <c r="A63" s="172">
        <v>31</v>
      </c>
      <c r="B63" s="173" t="s">
        <v>207</v>
      </c>
      <c r="C63" s="180" t="s">
        <v>208</v>
      </c>
      <c r="D63" s="174" t="s">
        <v>139</v>
      </c>
      <c r="E63" s="175">
        <v>5</v>
      </c>
      <c r="F63" s="176"/>
      <c r="G63" s="177">
        <f t="shared" ref="G63:G72" si="14">ROUND(E63*F63,2)</f>
        <v>0</v>
      </c>
      <c r="H63" s="156">
        <v>0</v>
      </c>
      <c r="I63" s="155">
        <f t="shared" ref="I63:I72" si="15">ROUND(E63*H63,2)</f>
        <v>0</v>
      </c>
      <c r="J63" s="156">
        <v>12000</v>
      </c>
      <c r="K63" s="155">
        <f t="shared" ref="K63:K72" si="16">ROUND(E63*J63,2)</f>
        <v>60000</v>
      </c>
      <c r="L63" s="155">
        <v>21</v>
      </c>
      <c r="M63" s="155">
        <f t="shared" ref="M63:M72" si="17">G63*(1+L63/100)</f>
        <v>0</v>
      </c>
      <c r="N63" s="155">
        <v>0</v>
      </c>
      <c r="O63" s="155">
        <f t="shared" ref="O63:O72" si="18">ROUND(E63*N63,2)</f>
        <v>0</v>
      </c>
      <c r="P63" s="155">
        <v>0</v>
      </c>
      <c r="Q63" s="155">
        <f t="shared" ref="Q63:Q72" si="19">ROUND(E63*P63,2)</f>
        <v>0</v>
      </c>
      <c r="R63" s="155"/>
      <c r="S63" s="155" t="s">
        <v>140</v>
      </c>
      <c r="T63" s="155" t="s">
        <v>141</v>
      </c>
      <c r="U63" s="155">
        <v>0</v>
      </c>
      <c r="V63" s="155">
        <f t="shared" ref="V63:V72" si="20">ROUND(E63*U63,2)</f>
        <v>0</v>
      </c>
      <c r="W63" s="155"/>
      <c r="X63" s="155" t="s">
        <v>123</v>
      </c>
      <c r="Y63" s="146"/>
      <c r="Z63" s="146"/>
      <c r="AA63" s="146"/>
      <c r="AB63" s="186"/>
      <c r="AC63" s="146"/>
      <c r="AD63" s="146"/>
      <c r="AE63" s="146"/>
      <c r="AF63" s="146"/>
      <c r="AG63" s="146" t="s">
        <v>128</v>
      </c>
      <c r="AH63" s="146"/>
      <c r="AI63" s="146"/>
      <c r="AJ63" s="146"/>
      <c r="AK63" s="146"/>
      <c r="AL63" s="146"/>
      <c r="AM63" s="146"/>
      <c r="AN63" s="146"/>
      <c r="AO63" s="146"/>
      <c r="AP63" s="18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2">
        <v>32</v>
      </c>
      <c r="B64" s="173" t="s">
        <v>209</v>
      </c>
      <c r="C64" s="180" t="s">
        <v>210</v>
      </c>
      <c r="D64" s="174" t="s">
        <v>139</v>
      </c>
      <c r="E64" s="175">
        <v>1</v>
      </c>
      <c r="F64" s="176"/>
      <c r="G64" s="177">
        <f t="shared" si="14"/>
        <v>0</v>
      </c>
      <c r="H64" s="156">
        <v>0</v>
      </c>
      <c r="I64" s="155">
        <f t="shared" si="15"/>
        <v>0</v>
      </c>
      <c r="J64" s="156">
        <v>12000</v>
      </c>
      <c r="K64" s="155">
        <f t="shared" si="16"/>
        <v>12000</v>
      </c>
      <c r="L64" s="155">
        <v>21</v>
      </c>
      <c r="M64" s="155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5"/>
      <c r="S64" s="155" t="s">
        <v>140</v>
      </c>
      <c r="T64" s="155" t="s">
        <v>141</v>
      </c>
      <c r="U64" s="155">
        <v>0</v>
      </c>
      <c r="V64" s="155">
        <f t="shared" si="20"/>
        <v>0</v>
      </c>
      <c r="W64" s="155"/>
      <c r="X64" s="155" t="s">
        <v>123</v>
      </c>
      <c r="Y64" s="146"/>
      <c r="Z64" s="146"/>
      <c r="AA64" s="146"/>
      <c r="AB64" s="186"/>
      <c r="AC64" s="146"/>
      <c r="AD64" s="146"/>
      <c r="AE64" s="146"/>
      <c r="AF64" s="146"/>
      <c r="AG64" s="146" t="s">
        <v>128</v>
      </c>
      <c r="AH64" s="146"/>
      <c r="AI64" s="146"/>
      <c r="AJ64" s="146"/>
      <c r="AK64" s="146"/>
      <c r="AL64" s="146"/>
      <c r="AM64" s="146"/>
      <c r="AN64" s="146"/>
      <c r="AO64" s="146"/>
      <c r="AP64" s="18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2">
        <v>33</v>
      </c>
      <c r="B65" s="173" t="s">
        <v>211</v>
      </c>
      <c r="C65" s="180" t="s">
        <v>212</v>
      </c>
      <c r="D65" s="174" t="s">
        <v>139</v>
      </c>
      <c r="E65" s="175">
        <v>2</v>
      </c>
      <c r="F65" s="176"/>
      <c r="G65" s="177">
        <f t="shared" si="14"/>
        <v>0</v>
      </c>
      <c r="H65" s="156">
        <v>0</v>
      </c>
      <c r="I65" s="155">
        <f t="shared" si="15"/>
        <v>0</v>
      </c>
      <c r="J65" s="156">
        <v>12000</v>
      </c>
      <c r="K65" s="155">
        <f t="shared" si="16"/>
        <v>24000</v>
      </c>
      <c r="L65" s="155">
        <v>21</v>
      </c>
      <c r="M65" s="155">
        <f t="shared" si="17"/>
        <v>0</v>
      </c>
      <c r="N65" s="155">
        <v>0</v>
      </c>
      <c r="O65" s="155">
        <f t="shared" si="18"/>
        <v>0</v>
      </c>
      <c r="P65" s="155">
        <v>0</v>
      </c>
      <c r="Q65" s="155">
        <f t="shared" si="19"/>
        <v>0</v>
      </c>
      <c r="R65" s="155"/>
      <c r="S65" s="155" t="s">
        <v>140</v>
      </c>
      <c r="T65" s="155" t="s">
        <v>141</v>
      </c>
      <c r="U65" s="155">
        <v>0</v>
      </c>
      <c r="V65" s="155">
        <f t="shared" si="20"/>
        <v>0</v>
      </c>
      <c r="W65" s="155"/>
      <c r="X65" s="155" t="s">
        <v>123</v>
      </c>
      <c r="Y65" s="146"/>
      <c r="Z65" s="146"/>
      <c r="AA65" s="146"/>
      <c r="AB65" s="186"/>
      <c r="AC65" s="146"/>
      <c r="AD65" s="146"/>
      <c r="AE65" s="146"/>
      <c r="AF65" s="146"/>
      <c r="AG65" s="146" t="s">
        <v>128</v>
      </c>
      <c r="AH65" s="146"/>
      <c r="AI65" s="146"/>
      <c r="AJ65" s="146"/>
      <c r="AK65" s="146"/>
      <c r="AL65" s="146"/>
      <c r="AM65" s="146"/>
      <c r="AN65" s="146"/>
      <c r="AO65" s="146"/>
      <c r="AP65" s="18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2">
        <v>34</v>
      </c>
      <c r="B66" s="173" t="s">
        <v>213</v>
      </c>
      <c r="C66" s="180" t="s">
        <v>214</v>
      </c>
      <c r="D66" s="174" t="s">
        <v>139</v>
      </c>
      <c r="E66" s="175">
        <v>2</v>
      </c>
      <c r="F66" s="176"/>
      <c r="G66" s="177">
        <f t="shared" si="14"/>
        <v>0</v>
      </c>
      <c r="H66" s="156">
        <v>0</v>
      </c>
      <c r="I66" s="155">
        <f t="shared" si="15"/>
        <v>0</v>
      </c>
      <c r="J66" s="156">
        <v>8000</v>
      </c>
      <c r="K66" s="155">
        <f t="shared" si="16"/>
        <v>16000</v>
      </c>
      <c r="L66" s="155">
        <v>21</v>
      </c>
      <c r="M66" s="155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5"/>
      <c r="S66" s="155" t="s">
        <v>140</v>
      </c>
      <c r="T66" s="155" t="s">
        <v>141</v>
      </c>
      <c r="U66" s="155">
        <v>0</v>
      </c>
      <c r="V66" s="155">
        <f t="shared" si="20"/>
        <v>0</v>
      </c>
      <c r="W66" s="155"/>
      <c r="X66" s="155" t="s">
        <v>123</v>
      </c>
      <c r="Y66" s="146"/>
      <c r="Z66" s="146"/>
      <c r="AA66" s="146"/>
      <c r="AB66" s="186"/>
      <c r="AC66" s="146"/>
      <c r="AD66" s="146"/>
      <c r="AE66" s="146"/>
      <c r="AF66" s="146"/>
      <c r="AG66" s="146" t="s">
        <v>128</v>
      </c>
      <c r="AH66" s="146"/>
      <c r="AI66" s="146"/>
      <c r="AJ66" s="146"/>
      <c r="AK66" s="146"/>
      <c r="AL66" s="146"/>
      <c r="AM66" s="146"/>
      <c r="AN66" s="146"/>
      <c r="AO66" s="146"/>
      <c r="AP66" s="18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2">
        <v>35</v>
      </c>
      <c r="B67" s="173" t="s">
        <v>215</v>
      </c>
      <c r="C67" s="180" t="s">
        <v>216</v>
      </c>
      <c r="D67" s="174" t="s">
        <v>139</v>
      </c>
      <c r="E67" s="175">
        <v>1</v>
      </c>
      <c r="F67" s="176"/>
      <c r="G67" s="177">
        <f t="shared" si="14"/>
        <v>0</v>
      </c>
      <c r="H67" s="156">
        <v>0</v>
      </c>
      <c r="I67" s="155">
        <f t="shared" si="15"/>
        <v>0</v>
      </c>
      <c r="J67" s="156">
        <v>8000</v>
      </c>
      <c r="K67" s="155">
        <f t="shared" si="16"/>
        <v>8000</v>
      </c>
      <c r="L67" s="155">
        <v>21</v>
      </c>
      <c r="M67" s="155">
        <f t="shared" si="17"/>
        <v>0</v>
      </c>
      <c r="N67" s="155">
        <v>0</v>
      </c>
      <c r="O67" s="155">
        <f t="shared" si="18"/>
        <v>0</v>
      </c>
      <c r="P67" s="155">
        <v>0</v>
      </c>
      <c r="Q67" s="155">
        <f t="shared" si="19"/>
        <v>0</v>
      </c>
      <c r="R67" s="155"/>
      <c r="S67" s="155" t="s">
        <v>140</v>
      </c>
      <c r="T67" s="155" t="s">
        <v>141</v>
      </c>
      <c r="U67" s="155">
        <v>0</v>
      </c>
      <c r="V67" s="155">
        <f t="shared" si="20"/>
        <v>0</v>
      </c>
      <c r="W67" s="155"/>
      <c r="X67" s="155" t="s">
        <v>123</v>
      </c>
      <c r="Y67" s="146"/>
      <c r="Z67" s="146"/>
      <c r="AA67" s="146"/>
      <c r="AB67" s="186"/>
      <c r="AC67" s="146"/>
      <c r="AD67" s="146"/>
      <c r="AE67" s="146"/>
      <c r="AF67" s="146"/>
      <c r="AG67" s="146" t="s">
        <v>128</v>
      </c>
      <c r="AH67" s="146"/>
      <c r="AI67" s="146"/>
      <c r="AJ67" s="146"/>
      <c r="AK67" s="146"/>
      <c r="AL67" s="146"/>
      <c r="AM67" s="146"/>
      <c r="AN67" s="146"/>
      <c r="AO67" s="146"/>
      <c r="AP67" s="18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72">
        <v>36</v>
      </c>
      <c r="B68" s="173" t="s">
        <v>217</v>
      </c>
      <c r="C68" s="180" t="s">
        <v>218</v>
      </c>
      <c r="D68" s="174" t="s">
        <v>139</v>
      </c>
      <c r="E68" s="175">
        <v>1</v>
      </c>
      <c r="F68" s="176"/>
      <c r="G68" s="177">
        <f t="shared" si="14"/>
        <v>0</v>
      </c>
      <c r="H68" s="156">
        <v>0</v>
      </c>
      <c r="I68" s="155">
        <f t="shared" si="15"/>
        <v>0</v>
      </c>
      <c r="J68" s="156">
        <v>8000</v>
      </c>
      <c r="K68" s="155">
        <f t="shared" si="16"/>
        <v>8000</v>
      </c>
      <c r="L68" s="155">
        <v>21</v>
      </c>
      <c r="M68" s="155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5"/>
      <c r="S68" s="155" t="s">
        <v>140</v>
      </c>
      <c r="T68" s="155" t="s">
        <v>141</v>
      </c>
      <c r="U68" s="155">
        <v>0</v>
      </c>
      <c r="V68" s="155">
        <f t="shared" si="20"/>
        <v>0</v>
      </c>
      <c r="W68" s="155"/>
      <c r="X68" s="155" t="s">
        <v>123</v>
      </c>
      <c r="Y68" s="146"/>
      <c r="Z68" s="146"/>
      <c r="AA68" s="146"/>
      <c r="AB68" s="186"/>
      <c r="AC68" s="146"/>
      <c r="AD68" s="146"/>
      <c r="AE68" s="146"/>
      <c r="AF68" s="146"/>
      <c r="AG68" s="146" t="s">
        <v>128</v>
      </c>
      <c r="AH68" s="146"/>
      <c r="AI68" s="146"/>
      <c r="AJ68" s="146"/>
      <c r="AK68" s="146"/>
      <c r="AL68" s="146"/>
      <c r="AM68" s="146"/>
      <c r="AN68" s="146"/>
      <c r="AO68" s="146"/>
      <c r="AP68" s="18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72">
        <v>37</v>
      </c>
      <c r="B69" s="173" t="s">
        <v>219</v>
      </c>
      <c r="C69" s="180" t="s">
        <v>220</v>
      </c>
      <c r="D69" s="174" t="s">
        <v>139</v>
      </c>
      <c r="E69" s="175">
        <v>2</v>
      </c>
      <c r="F69" s="176"/>
      <c r="G69" s="177">
        <f t="shared" si="14"/>
        <v>0</v>
      </c>
      <c r="H69" s="156">
        <v>0</v>
      </c>
      <c r="I69" s="155">
        <f t="shared" si="15"/>
        <v>0</v>
      </c>
      <c r="J69" s="156">
        <v>12000</v>
      </c>
      <c r="K69" s="155">
        <f t="shared" si="16"/>
        <v>24000</v>
      </c>
      <c r="L69" s="155">
        <v>21</v>
      </c>
      <c r="M69" s="155">
        <f t="shared" si="17"/>
        <v>0</v>
      </c>
      <c r="N69" s="155">
        <v>0</v>
      </c>
      <c r="O69" s="155">
        <f t="shared" si="18"/>
        <v>0</v>
      </c>
      <c r="P69" s="155">
        <v>0</v>
      </c>
      <c r="Q69" s="155">
        <f t="shared" si="19"/>
        <v>0</v>
      </c>
      <c r="R69" s="155"/>
      <c r="S69" s="155" t="s">
        <v>140</v>
      </c>
      <c r="T69" s="155" t="s">
        <v>141</v>
      </c>
      <c r="U69" s="155">
        <v>0</v>
      </c>
      <c r="V69" s="155">
        <f t="shared" si="20"/>
        <v>0</v>
      </c>
      <c r="W69" s="155"/>
      <c r="X69" s="155" t="s">
        <v>123</v>
      </c>
      <c r="Y69" s="146"/>
      <c r="Z69" s="146"/>
      <c r="AA69" s="146"/>
      <c r="AB69" s="186"/>
      <c r="AC69" s="146"/>
      <c r="AD69" s="146"/>
      <c r="AE69" s="146"/>
      <c r="AF69" s="146"/>
      <c r="AG69" s="146" t="s">
        <v>128</v>
      </c>
      <c r="AH69" s="146"/>
      <c r="AI69" s="146"/>
      <c r="AJ69" s="146"/>
      <c r="AK69" s="146"/>
      <c r="AL69" s="146"/>
      <c r="AM69" s="146"/>
      <c r="AN69" s="146"/>
      <c r="AO69" s="146"/>
      <c r="AP69" s="18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72">
        <v>38</v>
      </c>
      <c r="B70" s="173" t="s">
        <v>221</v>
      </c>
      <c r="C70" s="180" t="s">
        <v>222</v>
      </c>
      <c r="D70" s="174" t="s">
        <v>139</v>
      </c>
      <c r="E70" s="175">
        <v>1</v>
      </c>
      <c r="F70" s="176"/>
      <c r="G70" s="177">
        <f t="shared" si="14"/>
        <v>0</v>
      </c>
      <c r="H70" s="156">
        <v>0</v>
      </c>
      <c r="I70" s="155">
        <f t="shared" si="15"/>
        <v>0</v>
      </c>
      <c r="J70" s="156">
        <v>12000</v>
      </c>
      <c r="K70" s="155">
        <f t="shared" si="16"/>
        <v>12000</v>
      </c>
      <c r="L70" s="155">
        <v>21</v>
      </c>
      <c r="M70" s="155">
        <f t="shared" si="17"/>
        <v>0</v>
      </c>
      <c r="N70" s="155">
        <v>0</v>
      </c>
      <c r="O70" s="155">
        <f t="shared" si="18"/>
        <v>0</v>
      </c>
      <c r="P70" s="155">
        <v>0</v>
      </c>
      <c r="Q70" s="155">
        <f t="shared" si="19"/>
        <v>0</v>
      </c>
      <c r="R70" s="155"/>
      <c r="S70" s="155" t="s">
        <v>140</v>
      </c>
      <c r="T70" s="155" t="s">
        <v>141</v>
      </c>
      <c r="U70" s="155">
        <v>0</v>
      </c>
      <c r="V70" s="155">
        <f t="shared" si="20"/>
        <v>0</v>
      </c>
      <c r="W70" s="155"/>
      <c r="X70" s="155" t="s">
        <v>123</v>
      </c>
      <c r="Y70" s="146"/>
      <c r="Z70" s="146"/>
      <c r="AA70" s="146"/>
      <c r="AB70" s="186"/>
      <c r="AC70" s="146"/>
      <c r="AD70" s="146"/>
      <c r="AE70" s="146"/>
      <c r="AF70" s="146"/>
      <c r="AG70" s="146" t="s">
        <v>128</v>
      </c>
      <c r="AH70" s="146"/>
      <c r="AI70" s="146"/>
      <c r="AJ70" s="146"/>
      <c r="AK70" s="146"/>
      <c r="AL70" s="146"/>
      <c r="AM70" s="146"/>
      <c r="AN70" s="146"/>
      <c r="AO70" s="146"/>
      <c r="AP70" s="18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72">
        <v>39</v>
      </c>
      <c r="B71" s="173" t="s">
        <v>223</v>
      </c>
      <c r="C71" s="180" t="s">
        <v>224</v>
      </c>
      <c r="D71" s="174" t="s">
        <v>139</v>
      </c>
      <c r="E71" s="175">
        <v>4</v>
      </c>
      <c r="F71" s="176"/>
      <c r="G71" s="177">
        <f t="shared" si="14"/>
        <v>0</v>
      </c>
      <c r="H71" s="156">
        <v>0</v>
      </c>
      <c r="I71" s="155">
        <f t="shared" si="15"/>
        <v>0</v>
      </c>
      <c r="J71" s="156">
        <v>10000</v>
      </c>
      <c r="K71" s="155">
        <f t="shared" si="16"/>
        <v>40000</v>
      </c>
      <c r="L71" s="155">
        <v>21</v>
      </c>
      <c r="M71" s="155">
        <f t="shared" si="17"/>
        <v>0</v>
      </c>
      <c r="N71" s="155">
        <v>0</v>
      </c>
      <c r="O71" s="155">
        <f t="shared" si="18"/>
        <v>0</v>
      </c>
      <c r="P71" s="155">
        <v>0</v>
      </c>
      <c r="Q71" s="155">
        <f t="shared" si="19"/>
        <v>0</v>
      </c>
      <c r="R71" s="155"/>
      <c r="S71" s="155" t="s">
        <v>140</v>
      </c>
      <c r="T71" s="155" t="s">
        <v>141</v>
      </c>
      <c r="U71" s="155">
        <v>0</v>
      </c>
      <c r="V71" s="155">
        <f t="shared" si="20"/>
        <v>0</v>
      </c>
      <c r="W71" s="155"/>
      <c r="X71" s="155" t="s">
        <v>123</v>
      </c>
      <c r="Y71" s="146"/>
      <c r="Z71" s="146"/>
      <c r="AA71" s="146"/>
      <c r="AB71" s="186"/>
      <c r="AC71" s="146"/>
      <c r="AD71" s="146"/>
      <c r="AE71" s="146"/>
      <c r="AF71" s="146"/>
      <c r="AG71" s="146" t="s">
        <v>128</v>
      </c>
      <c r="AH71" s="146"/>
      <c r="AI71" s="146"/>
      <c r="AJ71" s="146"/>
      <c r="AK71" s="146"/>
      <c r="AL71" s="146"/>
      <c r="AM71" s="146"/>
      <c r="AN71" s="146"/>
      <c r="AO71" s="146"/>
      <c r="AP71" s="18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2">
        <v>40</v>
      </c>
      <c r="B72" s="173" t="s">
        <v>225</v>
      </c>
      <c r="C72" s="180" t="s">
        <v>226</v>
      </c>
      <c r="D72" s="174" t="s">
        <v>139</v>
      </c>
      <c r="E72" s="175">
        <v>1</v>
      </c>
      <c r="F72" s="176"/>
      <c r="G72" s="177">
        <f t="shared" si="14"/>
        <v>0</v>
      </c>
      <c r="H72" s="156">
        <v>0</v>
      </c>
      <c r="I72" s="155">
        <f t="shared" si="15"/>
        <v>0</v>
      </c>
      <c r="J72" s="156">
        <v>15000</v>
      </c>
      <c r="K72" s="155">
        <f t="shared" si="16"/>
        <v>15000</v>
      </c>
      <c r="L72" s="155">
        <v>21</v>
      </c>
      <c r="M72" s="155">
        <f t="shared" si="17"/>
        <v>0</v>
      </c>
      <c r="N72" s="155">
        <v>0</v>
      </c>
      <c r="O72" s="155">
        <f t="shared" si="18"/>
        <v>0</v>
      </c>
      <c r="P72" s="155">
        <v>0</v>
      </c>
      <c r="Q72" s="155">
        <f t="shared" si="19"/>
        <v>0</v>
      </c>
      <c r="R72" s="155"/>
      <c r="S72" s="155" t="s">
        <v>140</v>
      </c>
      <c r="T72" s="155" t="s">
        <v>141</v>
      </c>
      <c r="U72" s="155">
        <v>0</v>
      </c>
      <c r="V72" s="155">
        <f t="shared" si="20"/>
        <v>0</v>
      </c>
      <c r="W72" s="155"/>
      <c r="X72" s="155" t="s">
        <v>123</v>
      </c>
      <c r="Y72" s="146"/>
      <c r="Z72" s="146"/>
      <c r="AA72" s="146"/>
      <c r="AB72" s="186"/>
      <c r="AC72" s="146"/>
      <c r="AD72" s="146"/>
      <c r="AE72" s="146"/>
      <c r="AF72" s="146"/>
      <c r="AG72" s="146" t="s">
        <v>128</v>
      </c>
      <c r="AH72" s="146"/>
      <c r="AI72" s="146"/>
      <c r="AJ72" s="146"/>
      <c r="AK72" s="146"/>
      <c r="AL72" s="146"/>
      <c r="AM72" s="146"/>
      <c r="AN72" s="146"/>
      <c r="AO72" s="146"/>
      <c r="AP72" s="18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60" t="s">
        <v>117</v>
      </c>
      <c r="B73" s="161" t="s">
        <v>77</v>
      </c>
      <c r="C73" s="179" t="s">
        <v>78</v>
      </c>
      <c r="D73" s="162"/>
      <c r="E73" s="163"/>
      <c r="F73" s="164"/>
      <c r="G73" s="165">
        <f>SUMIF(AG74:AG92,"&lt;&gt;NOR",G74:G92)</f>
        <v>0</v>
      </c>
      <c r="H73" s="159"/>
      <c r="I73" s="159">
        <f>SUM(I74:I92)</f>
        <v>17345.170000000002</v>
      </c>
      <c r="J73" s="159"/>
      <c r="K73" s="159">
        <f>SUM(K74:K92)</f>
        <v>471841.57</v>
      </c>
      <c r="L73" s="159"/>
      <c r="M73" s="159">
        <f>SUM(M74:M92)</f>
        <v>0</v>
      </c>
      <c r="N73" s="159"/>
      <c r="O73" s="159">
        <f>SUM(O74:O92)</f>
        <v>0.94000000000000006</v>
      </c>
      <c r="P73" s="159"/>
      <c r="Q73" s="159">
        <f>SUM(Q74:Q92)</f>
        <v>0</v>
      </c>
      <c r="R73" s="159"/>
      <c r="S73" s="159"/>
      <c r="T73" s="159"/>
      <c r="U73" s="159"/>
      <c r="V73" s="159">
        <f>SUM(V74:V92)</f>
        <v>175.74999999999997</v>
      </c>
      <c r="W73" s="159"/>
      <c r="X73" s="159"/>
      <c r="AB73" s="186"/>
      <c r="AG73" t="s">
        <v>118</v>
      </c>
    </row>
    <row r="74" spans="1:60" outlineLevel="1" x14ac:dyDescent="0.2">
      <c r="A74" s="166">
        <v>41</v>
      </c>
      <c r="B74" s="167" t="s">
        <v>227</v>
      </c>
      <c r="C74" s="181" t="s">
        <v>228</v>
      </c>
      <c r="D74" s="168" t="s">
        <v>127</v>
      </c>
      <c r="E74" s="169">
        <v>344.12</v>
      </c>
      <c r="F74" s="170"/>
      <c r="G74" s="171">
        <f>ROUND(E74*F74,2)</f>
        <v>0</v>
      </c>
      <c r="H74" s="156">
        <v>45.15</v>
      </c>
      <c r="I74" s="155">
        <f>ROUND(E74*H74,2)</f>
        <v>15537.02</v>
      </c>
      <c r="J74" s="156">
        <v>220.85</v>
      </c>
      <c r="K74" s="155">
        <f>ROUND(E74*J74,2)</f>
        <v>75998.899999999994</v>
      </c>
      <c r="L74" s="155">
        <v>21</v>
      </c>
      <c r="M74" s="155">
        <f>G74*(1+L74/100)</f>
        <v>0</v>
      </c>
      <c r="N74" s="155">
        <v>2.5000000000000001E-4</v>
      </c>
      <c r="O74" s="155">
        <f>ROUND(E74*N74,2)</f>
        <v>0.09</v>
      </c>
      <c r="P74" s="155">
        <v>0</v>
      </c>
      <c r="Q74" s="155">
        <f>ROUND(E74*P74,2)</f>
        <v>0</v>
      </c>
      <c r="R74" s="155"/>
      <c r="S74" s="155" t="s">
        <v>122</v>
      </c>
      <c r="T74" s="155" t="s">
        <v>122</v>
      </c>
      <c r="U74" s="155">
        <v>0.45</v>
      </c>
      <c r="V74" s="155">
        <f>ROUND(E74*U74,2)</f>
        <v>154.85</v>
      </c>
      <c r="W74" s="155"/>
      <c r="X74" s="155" t="s">
        <v>123</v>
      </c>
      <c r="Y74" s="146"/>
      <c r="Z74" s="146"/>
      <c r="AA74" s="146"/>
      <c r="AB74" s="186"/>
      <c r="AC74" s="146"/>
      <c r="AD74" s="146"/>
      <c r="AE74" s="146"/>
      <c r="AF74" s="146"/>
      <c r="AG74" s="146" t="s">
        <v>186</v>
      </c>
      <c r="AH74" s="146"/>
      <c r="AI74" s="146"/>
      <c r="AJ74" s="146"/>
      <c r="AK74" s="146"/>
      <c r="AL74" s="146"/>
      <c r="AM74" s="146"/>
      <c r="AN74" s="146"/>
      <c r="AO74" s="146"/>
      <c r="AP74" s="18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3"/>
      <c r="B75" s="154"/>
      <c r="C75" s="182" t="s">
        <v>229</v>
      </c>
      <c r="D75" s="157"/>
      <c r="E75" s="158">
        <v>344.12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86"/>
      <c r="AC75" s="146"/>
      <c r="AD75" s="146"/>
      <c r="AE75" s="146"/>
      <c r="AF75" s="146"/>
      <c r="AG75" s="146" t="s">
        <v>130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8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2">
        <v>42</v>
      </c>
      <c r="B76" s="173" t="s">
        <v>230</v>
      </c>
      <c r="C76" s="180" t="s">
        <v>231</v>
      </c>
      <c r="D76" s="174" t="s">
        <v>190</v>
      </c>
      <c r="E76" s="175">
        <v>0.40892000000000001</v>
      </c>
      <c r="F76" s="176"/>
      <c r="G76" s="177">
        <f>ROUND(E76*F76,2)</f>
        <v>0</v>
      </c>
      <c r="H76" s="156">
        <v>0</v>
      </c>
      <c r="I76" s="155">
        <f>ROUND(E76*H76,2)</f>
        <v>0</v>
      </c>
      <c r="J76" s="156">
        <v>508</v>
      </c>
      <c r="K76" s="155">
        <f>ROUND(E76*J76,2)</f>
        <v>207.73</v>
      </c>
      <c r="L76" s="155">
        <v>21</v>
      </c>
      <c r="M76" s="155">
        <f>G76*(1+L76/100)</f>
        <v>0</v>
      </c>
      <c r="N76" s="155">
        <v>0</v>
      </c>
      <c r="O76" s="155">
        <f>ROUND(E76*N76,2)</f>
        <v>0</v>
      </c>
      <c r="P76" s="155">
        <v>0</v>
      </c>
      <c r="Q76" s="155">
        <f>ROUND(E76*P76,2)</f>
        <v>0</v>
      </c>
      <c r="R76" s="155"/>
      <c r="S76" s="155" t="s">
        <v>122</v>
      </c>
      <c r="T76" s="155" t="s">
        <v>122</v>
      </c>
      <c r="U76" s="155">
        <v>1.091</v>
      </c>
      <c r="V76" s="155">
        <f>ROUND(E76*U76,2)</f>
        <v>0.45</v>
      </c>
      <c r="W76" s="155"/>
      <c r="X76" s="155" t="s">
        <v>123</v>
      </c>
      <c r="Y76" s="146"/>
      <c r="Z76" s="146"/>
      <c r="AA76" s="146"/>
      <c r="AB76" s="186"/>
      <c r="AC76" s="146"/>
      <c r="AD76" s="146"/>
      <c r="AE76" s="146"/>
      <c r="AF76" s="146"/>
      <c r="AG76" s="146" t="s">
        <v>191</v>
      </c>
      <c r="AH76" s="146"/>
      <c r="AI76" s="146"/>
      <c r="AJ76" s="146"/>
      <c r="AK76" s="146"/>
      <c r="AL76" s="146"/>
      <c r="AM76" s="146"/>
      <c r="AN76" s="146"/>
      <c r="AO76" s="146"/>
      <c r="AP76" s="18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66">
        <v>43</v>
      </c>
      <c r="B77" s="167" t="s">
        <v>232</v>
      </c>
      <c r="C77" s="181" t="s">
        <v>233</v>
      </c>
      <c r="D77" s="168" t="s">
        <v>234</v>
      </c>
      <c r="E77" s="169">
        <v>232.41</v>
      </c>
      <c r="F77" s="170"/>
      <c r="G77" s="171">
        <f>ROUND(E77*F77,2)</f>
        <v>0</v>
      </c>
      <c r="H77" s="156">
        <v>7.78</v>
      </c>
      <c r="I77" s="155">
        <f>ROUND(E77*H77,2)</f>
        <v>1808.15</v>
      </c>
      <c r="J77" s="156">
        <v>29.02</v>
      </c>
      <c r="K77" s="155">
        <f>ROUND(E77*J77,2)</f>
        <v>6744.54</v>
      </c>
      <c r="L77" s="155">
        <v>21</v>
      </c>
      <c r="M77" s="155">
        <f>G77*(1+L77/100)</f>
        <v>0</v>
      </c>
      <c r="N77" s="155">
        <v>2.0000000000000002E-5</v>
      </c>
      <c r="O77" s="155">
        <f>ROUND(E77*N77,2)</f>
        <v>0</v>
      </c>
      <c r="P77" s="155">
        <v>0</v>
      </c>
      <c r="Q77" s="155">
        <f>ROUND(E77*P77,2)</f>
        <v>0</v>
      </c>
      <c r="R77" s="155"/>
      <c r="S77" s="155" t="s">
        <v>140</v>
      </c>
      <c r="T77" s="155" t="s">
        <v>141</v>
      </c>
      <c r="U77" s="155">
        <v>8.7999999999999995E-2</v>
      </c>
      <c r="V77" s="155">
        <f>ROUND(E77*U77,2)</f>
        <v>20.45</v>
      </c>
      <c r="W77" s="155"/>
      <c r="X77" s="155" t="s">
        <v>123</v>
      </c>
      <c r="Y77" s="146"/>
      <c r="Z77" s="146"/>
      <c r="AA77" s="146"/>
      <c r="AB77" s="186"/>
      <c r="AC77" s="146"/>
      <c r="AD77" s="146"/>
      <c r="AE77" s="146"/>
      <c r="AF77" s="146"/>
      <c r="AG77" s="146" t="s">
        <v>186</v>
      </c>
      <c r="AH77" s="146"/>
      <c r="AI77" s="146"/>
      <c r="AJ77" s="146"/>
      <c r="AK77" s="146"/>
      <c r="AL77" s="146"/>
      <c r="AM77" s="146"/>
      <c r="AN77" s="146"/>
      <c r="AO77" s="146"/>
      <c r="AP77" s="18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3"/>
      <c r="B78" s="154"/>
      <c r="C78" s="182" t="s">
        <v>235</v>
      </c>
      <c r="D78" s="157"/>
      <c r="E78" s="158">
        <v>232.41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86"/>
      <c r="AC78" s="146"/>
      <c r="AD78" s="146"/>
      <c r="AE78" s="146"/>
      <c r="AF78" s="146"/>
      <c r="AG78" s="146" t="s">
        <v>130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8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66">
        <v>44</v>
      </c>
      <c r="B79" s="167" t="s">
        <v>236</v>
      </c>
      <c r="C79" s="181" t="s">
        <v>237</v>
      </c>
      <c r="D79" s="168" t="s">
        <v>127</v>
      </c>
      <c r="E79" s="169">
        <v>41.962400000000002</v>
      </c>
      <c r="F79" s="170"/>
      <c r="G79" s="171">
        <f>ROUND(E79*F79,2)</f>
        <v>0</v>
      </c>
      <c r="H79" s="156">
        <v>0</v>
      </c>
      <c r="I79" s="155">
        <f>ROUND(E79*H79,2)</f>
        <v>0</v>
      </c>
      <c r="J79" s="156">
        <v>600</v>
      </c>
      <c r="K79" s="155">
        <f>ROUND(E79*J79,2)</f>
        <v>25177.439999999999</v>
      </c>
      <c r="L79" s="155">
        <v>21</v>
      </c>
      <c r="M79" s="155">
        <f>G79*(1+L79/100)</f>
        <v>0</v>
      </c>
      <c r="N79" s="155">
        <v>4.0000000000000001E-3</v>
      </c>
      <c r="O79" s="155">
        <f>ROUND(E79*N79,2)</f>
        <v>0.17</v>
      </c>
      <c r="P79" s="155">
        <v>0</v>
      </c>
      <c r="Q79" s="155">
        <f>ROUND(E79*P79,2)</f>
        <v>0</v>
      </c>
      <c r="R79" s="155"/>
      <c r="S79" s="155" t="s">
        <v>140</v>
      </c>
      <c r="T79" s="155" t="s">
        <v>141</v>
      </c>
      <c r="U79" s="155">
        <v>0</v>
      </c>
      <c r="V79" s="155">
        <f>ROUND(E79*U79,2)</f>
        <v>0</v>
      </c>
      <c r="W79" s="155"/>
      <c r="X79" s="155" t="s">
        <v>123</v>
      </c>
      <c r="Y79" s="146"/>
      <c r="Z79" s="146"/>
      <c r="AA79" s="146"/>
      <c r="AB79" s="186"/>
      <c r="AC79" s="146"/>
      <c r="AD79" s="146"/>
      <c r="AE79" s="146"/>
      <c r="AF79" s="146"/>
      <c r="AG79" s="146" t="s">
        <v>128</v>
      </c>
      <c r="AH79" s="146"/>
      <c r="AI79" s="146"/>
      <c r="AJ79" s="146"/>
      <c r="AK79" s="146"/>
      <c r="AL79" s="146"/>
      <c r="AM79" s="146"/>
      <c r="AN79" s="146"/>
      <c r="AO79" s="146"/>
      <c r="AP79" s="18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3"/>
      <c r="B80" s="154"/>
      <c r="C80" s="182" t="s">
        <v>238</v>
      </c>
      <c r="D80" s="157"/>
      <c r="E80" s="158">
        <v>40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6"/>
      <c r="Z80" s="146"/>
      <c r="AA80" s="146"/>
      <c r="AB80" s="186"/>
      <c r="AC80" s="146"/>
      <c r="AD80" s="146"/>
      <c r="AE80" s="146"/>
      <c r="AF80" s="146"/>
      <c r="AG80" s="146" t="s">
        <v>130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8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53"/>
      <c r="B81" s="154"/>
      <c r="C81" s="182" t="s">
        <v>239</v>
      </c>
      <c r="D81" s="157"/>
      <c r="E81" s="158">
        <v>1.96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86"/>
      <c r="AC81" s="146"/>
      <c r="AD81" s="146"/>
      <c r="AE81" s="146"/>
      <c r="AF81" s="146"/>
      <c r="AG81" s="146" t="s">
        <v>130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8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1" x14ac:dyDescent="0.2">
      <c r="A82" s="166">
        <v>45</v>
      </c>
      <c r="B82" s="167" t="s">
        <v>240</v>
      </c>
      <c r="C82" s="181" t="s">
        <v>241</v>
      </c>
      <c r="D82" s="168" t="s">
        <v>127</v>
      </c>
      <c r="E82" s="169">
        <v>37.599299999999999</v>
      </c>
      <c r="F82" s="170"/>
      <c r="G82" s="171">
        <f>ROUND(E82*F82,2)</f>
        <v>0</v>
      </c>
      <c r="H82" s="156">
        <v>0</v>
      </c>
      <c r="I82" s="155">
        <f>ROUND(E82*H82,2)</f>
        <v>0</v>
      </c>
      <c r="J82" s="156">
        <v>600</v>
      </c>
      <c r="K82" s="155">
        <f>ROUND(E82*J82,2)</f>
        <v>22559.58</v>
      </c>
      <c r="L82" s="155">
        <v>21</v>
      </c>
      <c r="M82" s="155">
        <f>G82*(1+L82/100)</f>
        <v>0</v>
      </c>
      <c r="N82" s="155">
        <v>4.0000000000000001E-3</v>
      </c>
      <c r="O82" s="155">
        <f>ROUND(E82*N82,2)</f>
        <v>0.15</v>
      </c>
      <c r="P82" s="155">
        <v>0</v>
      </c>
      <c r="Q82" s="155">
        <f>ROUND(E82*P82,2)</f>
        <v>0</v>
      </c>
      <c r="R82" s="155"/>
      <c r="S82" s="155" t="s">
        <v>140</v>
      </c>
      <c r="T82" s="155" t="s">
        <v>141</v>
      </c>
      <c r="U82" s="155">
        <v>0</v>
      </c>
      <c r="V82" s="155">
        <f>ROUND(E82*U82,2)</f>
        <v>0</v>
      </c>
      <c r="W82" s="155"/>
      <c r="X82" s="155" t="s">
        <v>123</v>
      </c>
      <c r="Y82" s="146"/>
      <c r="Z82" s="146"/>
      <c r="AA82" s="146"/>
      <c r="AB82" s="186"/>
      <c r="AC82" s="146"/>
      <c r="AD82" s="146"/>
      <c r="AE82" s="146"/>
      <c r="AF82" s="146"/>
      <c r="AG82" s="146" t="s">
        <v>128</v>
      </c>
      <c r="AH82" s="146"/>
      <c r="AI82" s="146"/>
      <c r="AJ82" s="146"/>
      <c r="AK82" s="146"/>
      <c r="AL82" s="146"/>
      <c r="AM82" s="146"/>
      <c r="AN82" s="146"/>
      <c r="AO82" s="146"/>
      <c r="AP82" s="18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3"/>
      <c r="B83" s="154"/>
      <c r="C83" s="182" t="s">
        <v>242</v>
      </c>
      <c r="D83" s="157"/>
      <c r="E83" s="158">
        <v>35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86"/>
      <c r="AC83" s="146"/>
      <c r="AD83" s="146"/>
      <c r="AE83" s="146"/>
      <c r="AF83" s="146"/>
      <c r="AG83" s="146" t="s">
        <v>130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8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53"/>
      <c r="B84" s="154"/>
      <c r="C84" s="182" t="s">
        <v>243</v>
      </c>
      <c r="D84" s="157"/>
      <c r="E84" s="158">
        <v>2.6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46"/>
      <c r="Z84" s="146"/>
      <c r="AA84" s="146"/>
      <c r="AB84" s="186"/>
      <c r="AC84" s="146"/>
      <c r="AD84" s="146"/>
      <c r="AE84" s="146"/>
      <c r="AF84" s="146"/>
      <c r="AG84" s="146" t="s">
        <v>130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8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283" t="s">
        <v>590</v>
      </c>
      <c r="B85" s="284" t="s">
        <v>591</v>
      </c>
      <c r="C85" s="285" t="s">
        <v>592</v>
      </c>
      <c r="D85" s="286" t="s">
        <v>234</v>
      </c>
      <c r="E85" s="287">
        <v>132</v>
      </c>
      <c r="F85" s="288"/>
      <c r="G85" s="289">
        <f>ROUND(E85*F85,2)</f>
        <v>0</v>
      </c>
      <c r="H85" s="156">
        <v>0</v>
      </c>
      <c r="I85" s="155">
        <f>ROUND(E85*H85,2)</f>
        <v>0</v>
      </c>
      <c r="J85" s="156">
        <v>600</v>
      </c>
      <c r="K85" s="155">
        <f>ROUND(E85*J85,2)</f>
        <v>79200</v>
      </c>
      <c r="L85" s="155">
        <v>21</v>
      </c>
      <c r="M85" s="155">
        <f>G85*(1+L85/100)</f>
        <v>0</v>
      </c>
      <c r="N85" s="155">
        <v>4.0000000000000001E-3</v>
      </c>
      <c r="O85" s="155">
        <f>ROUND(E85*N85,2)</f>
        <v>0.53</v>
      </c>
      <c r="P85" s="155">
        <v>0</v>
      </c>
      <c r="Q85" s="155">
        <f>ROUND(E85*P85,2)</f>
        <v>0</v>
      </c>
      <c r="R85" s="155"/>
      <c r="S85" s="155" t="s">
        <v>140</v>
      </c>
      <c r="T85" s="155" t="s">
        <v>141</v>
      </c>
      <c r="U85" s="155">
        <v>0</v>
      </c>
      <c r="V85" s="155">
        <f>ROUND(E85*U85,2)</f>
        <v>0</v>
      </c>
      <c r="W85" s="155"/>
      <c r="X85" s="155" t="s">
        <v>123</v>
      </c>
      <c r="Y85" s="146"/>
      <c r="Z85" s="146"/>
      <c r="AA85" s="146"/>
      <c r="AB85" s="186"/>
      <c r="AC85" s="146"/>
      <c r="AD85" s="146"/>
      <c r="AE85" s="146"/>
      <c r="AF85" s="146"/>
      <c r="AG85" s="146" t="s">
        <v>128</v>
      </c>
      <c r="AH85" s="146"/>
      <c r="AI85" s="146"/>
      <c r="AJ85" s="146"/>
      <c r="AK85" s="146"/>
      <c r="AL85" s="146"/>
      <c r="AM85" s="146"/>
      <c r="AN85" s="146"/>
      <c r="AO85" s="146"/>
      <c r="AP85" s="18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3"/>
      <c r="B86" s="154"/>
      <c r="C86" s="290" t="s">
        <v>593</v>
      </c>
      <c r="D86" s="291"/>
      <c r="E86" s="292">
        <f>22*1.3*2</f>
        <v>57.2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86"/>
      <c r="AC86" s="146"/>
      <c r="AD86" s="146"/>
      <c r="AE86" s="146"/>
      <c r="AF86" s="146"/>
      <c r="AG86" s="146" t="s">
        <v>130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8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290" t="s">
        <v>594</v>
      </c>
      <c r="D87" s="291"/>
      <c r="E87" s="292">
        <f>22*1.7*2</f>
        <v>74.8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86"/>
      <c r="AC87" s="146"/>
      <c r="AD87" s="146"/>
      <c r="AE87" s="146"/>
      <c r="AF87" s="146"/>
      <c r="AG87" s="146" t="s">
        <v>130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8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6">
        <v>46</v>
      </c>
      <c r="B88" s="167" t="s">
        <v>244</v>
      </c>
      <c r="C88" s="181" t="s">
        <v>245</v>
      </c>
      <c r="D88" s="168" t="s">
        <v>127</v>
      </c>
      <c r="E88" s="169">
        <v>321.0034</v>
      </c>
      <c r="F88" s="170"/>
      <c r="G88" s="171">
        <f>ROUND(E88*F88,2)</f>
        <v>0</v>
      </c>
      <c r="H88" s="156">
        <v>0</v>
      </c>
      <c r="I88" s="155">
        <f>ROUND(E88*H88,2)</f>
        <v>0</v>
      </c>
      <c r="J88" s="156">
        <v>700</v>
      </c>
      <c r="K88" s="155">
        <f>ROUND(E88*J88,2)</f>
        <v>224702.38</v>
      </c>
      <c r="L88" s="155">
        <v>21</v>
      </c>
      <c r="M88" s="155">
        <f>G88*(1+L88/100)</f>
        <v>0</v>
      </c>
      <c r="N88" s="155">
        <v>0</v>
      </c>
      <c r="O88" s="155">
        <f>ROUND(E88*N88,2)</f>
        <v>0</v>
      </c>
      <c r="P88" s="155">
        <v>0</v>
      </c>
      <c r="Q88" s="155">
        <f>ROUND(E88*P88,2)</f>
        <v>0</v>
      </c>
      <c r="R88" s="155"/>
      <c r="S88" s="155" t="s">
        <v>140</v>
      </c>
      <c r="T88" s="155" t="s">
        <v>141</v>
      </c>
      <c r="U88" s="155">
        <v>0</v>
      </c>
      <c r="V88" s="155">
        <f>ROUND(E88*U88,2)</f>
        <v>0</v>
      </c>
      <c r="W88" s="155"/>
      <c r="X88" s="155" t="s">
        <v>123</v>
      </c>
      <c r="Y88" s="146"/>
      <c r="Z88" s="146"/>
      <c r="AA88" s="146"/>
      <c r="AB88" s="186"/>
      <c r="AC88" s="146"/>
      <c r="AD88" s="146"/>
      <c r="AE88" s="146"/>
      <c r="AF88" s="146"/>
      <c r="AG88" s="146" t="s">
        <v>128</v>
      </c>
      <c r="AH88" s="146"/>
      <c r="AI88" s="146"/>
      <c r="AJ88" s="146"/>
      <c r="AK88" s="146"/>
      <c r="AL88" s="146"/>
      <c r="AM88" s="146"/>
      <c r="AN88" s="146"/>
      <c r="AO88" s="146"/>
      <c r="AP88" s="18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182" t="s">
        <v>246</v>
      </c>
      <c r="D89" s="157"/>
      <c r="E89" s="158">
        <v>300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86"/>
      <c r="AC89" s="146"/>
      <c r="AD89" s="146"/>
      <c r="AE89" s="146"/>
      <c r="AF89" s="146"/>
      <c r="AG89" s="146" t="s">
        <v>130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8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3"/>
      <c r="B90" s="154"/>
      <c r="C90" s="182" t="s">
        <v>247</v>
      </c>
      <c r="D90" s="157"/>
      <c r="E90" s="158">
        <v>21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86"/>
      <c r="AC90" s="146"/>
      <c r="AD90" s="146"/>
      <c r="AE90" s="146"/>
      <c r="AF90" s="146"/>
      <c r="AG90" s="146" t="s">
        <v>130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8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2">
        <v>47</v>
      </c>
      <c r="B91" s="173" t="s">
        <v>248</v>
      </c>
      <c r="C91" s="180" t="s">
        <v>249</v>
      </c>
      <c r="D91" s="174" t="s">
        <v>234</v>
      </c>
      <c r="E91" s="175">
        <v>13.8</v>
      </c>
      <c r="F91" s="176"/>
      <c r="G91" s="177">
        <f>ROUND(E91*F91,2)</f>
        <v>0</v>
      </c>
      <c r="H91" s="156">
        <v>0</v>
      </c>
      <c r="I91" s="155">
        <f>ROUND(E91*H91,2)</f>
        <v>0</v>
      </c>
      <c r="J91" s="156">
        <v>500</v>
      </c>
      <c r="K91" s="155">
        <f>ROUND(E91*J91,2)</f>
        <v>6900</v>
      </c>
      <c r="L91" s="155">
        <v>21</v>
      </c>
      <c r="M91" s="155">
        <f>G91*(1+L91/100)</f>
        <v>0</v>
      </c>
      <c r="N91" s="155">
        <v>0</v>
      </c>
      <c r="O91" s="155">
        <f>ROUND(E91*N91,2)</f>
        <v>0</v>
      </c>
      <c r="P91" s="155">
        <v>0</v>
      </c>
      <c r="Q91" s="155">
        <f>ROUND(E91*P91,2)</f>
        <v>0</v>
      </c>
      <c r="R91" s="155"/>
      <c r="S91" s="155" t="s">
        <v>140</v>
      </c>
      <c r="T91" s="155" t="s">
        <v>141</v>
      </c>
      <c r="U91" s="155">
        <v>0</v>
      </c>
      <c r="V91" s="155">
        <f>ROUND(E91*U91,2)</f>
        <v>0</v>
      </c>
      <c r="W91" s="155"/>
      <c r="X91" s="155" t="s">
        <v>123</v>
      </c>
      <c r="Y91" s="146"/>
      <c r="Z91" s="146"/>
      <c r="AA91" s="146"/>
      <c r="AB91" s="186"/>
      <c r="AC91" s="146"/>
      <c r="AD91" s="146"/>
      <c r="AE91" s="146"/>
      <c r="AF91" s="146"/>
      <c r="AG91" s="146" t="s">
        <v>128</v>
      </c>
      <c r="AH91" s="146"/>
      <c r="AI91" s="146"/>
      <c r="AJ91" s="146"/>
      <c r="AK91" s="146"/>
      <c r="AL91" s="146"/>
      <c r="AM91" s="146"/>
      <c r="AN91" s="146"/>
      <c r="AO91" s="146"/>
      <c r="AP91" s="18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2">
        <v>48</v>
      </c>
      <c r="B92" s="173" t="s">
        <v>250</v>
      </c>
      <c r="C92" s="180" t="s">
        <v>251</v>
      </c>
      <c r="D92" s="174" t="s">
        <v>234</v>
      </c>
      <c r="E92" s="175">
        <v>101.17</v>
      </c>
      <c r="F92" s="176"/>
      <c r="G92" s="177">
        <f>ROUND(E92*F92,2)</f>
        <v>0</v>
      </c>
      <c r="H92" s="156">
        <v>0</v>
      </c>
      <c r="I92" s="155">
        <f>ROUND(E92*H92,2)</f>
        <v>0</v>
      </c>
      <c r="J92" s="156">
        <v>300</v>
      </c>
      <c r="K92" s="155">
        <f>ROUND(E92*J92,2)</f>
        <v>30351</v>
      </c>
      <c r="L92" s="155">
        <v>21</v>
      </c>
      <c r="M92" s="155">
        <f>G92*(1+L92/100)</f>
        <v>0</v>
      </c>
      <c r="N92" s="155">
        <v>0</v>
      </c>
      <c r="O92" s="155">
        <f>ROUND(E92*N92,2)</f>
        <v>0</v>
      </c>
      <c r="P92" s="155">
        <v>0</v>
      </c>
      <c r="Q92" s="155">
        <f>ROUND(E92*P92,2)</f>
        <v>0</v>
      </c>
      <c r="R92" s="155"/>
      <c r="S92" s="155" t="s">
        <v>140</v>
      </c>
      <c r="T92" s="155" t="s">
        <v>141</v>
      </c>
      <c r="U92" s="155">
        <v>0</v>
      </c>
      <c r="V92" s="155">
        <f>ROUND(E92*U92,2)</f>
        <v>0</v>
      </c>
      <c r="W92" s="155"/>
      <c r="X92" s="155" t="s">
        <v>123</v>
      </c>
      <c r="Y92" s="146"/>
      <c r="Z92" s="146"/>
      <c r="AA92" s="146"/>
      <c r="AB92" s="186"/>
      <c r="AC92" s="146"/>
      <c r="AD92" s="146"/>
      <c r="AE92" s="146"/>
      <c r="AF92" s="146"/>
      <c r="AG92" s="146" t="s">
        <v>128</v>
      </c>
      <c r="AH92" s="146"/>
      <c r="AI92" s="146"/>
      <c r="AJ92" s="146"/>
      <c r="AK92" s="146"/>
      <c r="AL92" s="146"/>
      <c r="AM92" s="146"/>
      <c r="AN92" s="146"/>
      <c r="AO92" s="146"/>
      <c r="AP92" s="18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x14ac:dyDescent="0.2">
      <c r="A93" s="160" t="s">
        <v>117</v>
      </c>
      <c r="B93" s="161" t="s">
        <v>79</v>
      </c>
      <c r="C93" s="179" t="s">
        <v>80</v>
      </c>
      <c r="D93" s="162"/>
      <c r="E93" s="163"/>
      <c r="F93" s="164"/>
      <c r="G93" s="165">
        <f>SUMIF(AG94:AG100,"&lt;&gt;NOR",G94:G100)</f>
        <v>0</v>
      </c>
      <c r="H93" s="159"/>
      <c r="I93" s="159">
        <f>SUM(I94:I100)</f>
        <v>5021.8099999999995</v>
      </c>
      <c r="J93" s="159"/>
      <c r="K93" s="159">
        <f>SUM(K94:K100)</f>
        <v>4523.82</v>
      </c>
      <c r="L93" s="159"/>
      <c r="M93" s="159">
        <f>SUM(M94:M100)</f>
        <v>0</v>
      </c>
      <c r="N93" s="159"/>
      <c r="O93" s="159">
        <f>SUM(O94:O100)</f>
        <v>0.16</v>
      </c>
      <c r="P93" s="159"/>
      <c r="Q93" s="159">
        <f>SUM(Q94:Q100)</f>
        <v>0</v>
      </c>
      <c r="R93" s="159"/>
      <c r="S93" s="159"/>
      <c r="T93" s="159"/>
      <c r="U93" s="159"/>
      <c r="V93" s="159">
        <f>SUM(V94:V100)</f>
        <v>6.41</v>
      </c>
      <c r="W93" s="159"/>
      <c r="X93" s="159"/>
      <c r="AB93" s="186"/>
      <c r="AG93" t="s">
        <v>118</v>
      </c>
    </row>
    <row r="94" spans="1:60" outlineLevel="1" x14ac:dyDescent="0.2">
      <c r="A94" s="166">
        <v>49</v>
      </c>
      <c r="B94" s="167" t="s">
        <v>252</v>
      </c>
      <c r="C94" s="181" t="s">
        <v>253</v>
      </c>
      <c r="D94" s="168" t="s">
        <v>127</v>
      </c>
      <c r="E94" s="169">
        <v>6.3</v>
      </c>
      <c r="F94" s="170"/>
      <c r="G94" s="171">
        <f>ROUND(E94*F94,2)</f>
        <v>0</v>
      </c>
      <c r="H94" s="156">
        <v>109.69</v>
      </c>
      <c r="I94" s="155">
        <f>ROUND(E94*H94,2)</f>
        <v>691.05</v>
      </c>
      <c r="J94" s="156">
        <v>490.31</v>
      </c>
      <c r="K94" s="155">
        <f>ROUND(E94*J94,2)</f>
        <v>3088.95</v>
      </c>
      <c r="L94" s="155">
        <v>21</v>
      </c>
      <c r="M94" s="155">
        <f>G94*(1+L94/100)</f>
        <v>0</v>
      </c>
      <c r="N94" s="155">
        <v>4.45E-3</v>
      </c>
      <c r="O94" s="155">
        <f>ROUND(E94*N94,2)</f>
        <v>0.03</v>
      </c>
      <c r="P94" s="155">
        <v>0</v>
      </c>
      <c r="Q94" s="155">
        <f>ROUND(E94*P94,2)</f>
        <v>0</v>
      </c>
      <c r="R94" s="155"/>
      <c r="S94" s="155" t="s">
        <v>122</v>
      </c>
      <c r="T94" s="155" t="s">
        <v>122</v>
      </c>
      <c r="U94" s="155">
        <v>0.98399999999999999</v>
      </c>
      <c r="V94" s="155">
        <f>ROUND(E94*U94,2)</f>
        <v>6.2</v>
      </c>
      <c r="W94" s="155"/>
      <c r="X94" s="155" t="s">
        <v>123</v>
      </c>
      <c r="Y94" s="146"/>
      <c r="Z94" s="146"/>
      <c r="AA94" s="146"/>
      <c r="AB94" s="186"/>
      <c r="AC94" s="146"/>
      <c r="AD94" s="146"/>
      <c r="AE94" s="146"/>
      <c r="AF94" s="146"/>
      <c r="AG94" s="146" t="s">
        <v>186</v>
      </c>
      <c r="AH94" s="146"/>
      <c r="AI94" s="146"/>
      <c r="AJ94" s="146"/>
      <c r="AK94" s="146"/>
      <c r="AL94" s="146"/>
      <c r="AM94" s="146"/>
      <c r="AN94" s="146"/>
      <c r="AO94" s="146"/>
      <c r="AP94" s="18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53"/>
      <c r="B95" s="154"/>
      <c r="C95" s="182" t="s">
        <v>254</v>
      </c>
      <c r="D95" s="157"/>
      <c r="E95" s="158">
        <v>6.3</v>
      </c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46"/>
      <c r="Z95" s="146"/>
      <c r="AA95" s="146"/>
      <c r="AB95" s="186"/>
      <c r="AC95" s="146"/>
      <c r="AD95" s="146"/>
      <c r="AE95" s="146"/>
      <c r="AF95" s="146"/>
      <c r="AG95" s="146" t="s">
        <v>130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8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2">
        <v>50</v>
      </c>
      <c r="B96" s="173" t="s">
        <v>255</v>
      </c>
      <c r="C96" s="180" t="s">
        <v>256</v>
      </c>
      <c r="D96" s="174" t="s">
        <v>127</v>
      </c>
      <c r="E96" s="175">
        <v>6.3</v>
      </c>
      <c r="F96" s="176"/>
      <c r="G96" s="177">
        <f>ROUND(E96*F96,2)</f>
        <v>0</v>
      </c>
      <c r="H96" s="156">
        <v>35.200000000000003</v>
      </c>
      <c r="I96" s="155">
        <f>ROUND(E96*H96,2)</f>
        <v>221.76</v>
      </c>
      <c r="J96" s="156">
        <v>0</v>
      </c>
      <c r="K96" s="155">
        <f>ROUND(E96*J96,2)</f>
        <v>0</v>
      </c>
      <c r="L96" s="155">
        <v>21</v>
      </c>
      <c r="M96" s="155">
        <f>G96*(1+L96/100)</f>
        <v>0</v>
      </c>
      <c r="N96" s="155">
        <v>9.0000000000000006E-5</v>
      </c>
      <c r="O96" s="155">
        <f>ROUND(E96*N96,2)</f>
        <v>0</v>
      </c>
      <c r="P96" s="155">
        <v>0</v>
      </c>
      <c r="Q96" s="155">
        <f>ROUND(E96*P96,2)</f>
        <v>0</v>
      </c>
      <c r="R96" s="155"/>
      <c r="S96" s="155" t="s">
        <v>122</v>
      </c>
      <c r="T96" s="155" t="s">
        <v>122</v>
      </c>
      <c r="U96" s="155">
        <v>0</v>
      </c>
      <c r="V96" s="155">
        <f>ROUND(E96*U96,2)</f>
        <v>0</v>
      </c>
      <c r="W96" s="155"/>
      <c r="X96" s="155" t="s">
        <v>123</v>
      </c>
      <c r="Y96" s="146"/>
      <c r="Z96" s="146"/>
      <c r="AA96" s="146"/>
      <c r="AB96" s="186"/>
      <c r="AC96" s="146"/>
      <c r="AD96" s="146"/>
      <c r="AE96" s="146"/>
      <c r="AF96" s="146"/>
      <c r="AG96" s="146" t="s">
        <v>186</v>
      </c>
      <c r="AH96" s="146"/>
      <c r="AI96" s="146"/>
      <c r="AJ96" s="146"/>
      <c r="AK96" s="146"/>
      <c r="AL96" s="146"/>
      <c r="AM96" s="146"/>
      <c r="AN96" s="146"/>
      <c r="AO96" s="146"/>
      <c r="AP96" s="18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2">
        <v>51</v>
      </c>
      <c r="B97" s="173" t="s">
        <v>257</v>
      </c>
      <c r="C97" s="180" t="s">
        <v>258</v>
      </c>
      <c r="D97" s="174" t="s">
        <v>190</v>
      </c>
      <c r="E97" s="175">
        <v>0.16300000000000001</v>
      </c>
      <c r="F97" s="176"/>
      <c r="G97" s="177">
        <f>ROUND(E97*F97,2)</f>
        <v>0</v>
      </c>
      <c r="H97" s="156">
        <v>0</v>
      </c>
      <c r="I97" s="155">
        <f>ROUND(E97*H97,2)</f>
        <v>0</v>
      </c>
      <c r="J97" s="156">
        <v>582</v>
      </c>
      <c r="K97" s="155">
        <f>ROUND(E97*J97,2)</f>
        <v>94.87</v>
      </c>
      <c r="L97" s="155">
        <v>21</v>
      </c>
      <c r="M97" s="155">
        <f>G97*(1+L97/100)</f>
        <v>0</v>
      </c>
      <c r="N97" s="155">
        <v>0</v>
      </c>
      <c r="O97" s="155">
        <f>ROUND(E97*N97,2)</f>
        <v>0</v>
      </c>
      <c r="P97" s="155">
        <v>0</v>
      </c>
      <c r="Q97" s="155">
        <f>ROUND(E97*P97,2)</f>
        <v>0</v>
      </c>
      <c r="R97" s="155"/>
      <c r="S97" s="155" t="s">
        <v>122</v>
      </c>
      <c r="T97" s="155" t="s">
        <v>122</v>
      </c>
      <c r="U97" s="155">
        <v>1.2649999999999999</v>
      </c>
      <c r="V97" s="155">
        <f>ROUND(E97*U97,2)</f>
        <v>0.21</v>
      </c>
      <c r="W97" s="155"/>
      <c r="X97" s="155" t="s">
        <v>123</v>
      </c>
      <c r="Y97" s="146"/>
      <c r="Z97" s="146"/>
      <c r="AA97" s="146"/>
      <c r="AB97" s="186"/>
      <c r="AC97" s="146"/>
      <c r="AD97" s="146"/>
      <c r="AE97" s="146"/>
      <c r="AF97" s="146"/>
      <c r="AG97" s="146" t="s">
        <v>191</v>
      </c>
      <c r="AH97" s="146"/>
      <c r="AI97" s="146"/>
      <c r="AJ97" s="146"/>
      <c r="AK97" s="146"/>
      <c r="AL97" s="146"/>
      <c r="AM97" s="146"/>
      <c r="AN97" s="146"/>
      <c r="AO97" s="146"/>
      <c r="AP97" s="18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2">
        <v>52</v>
      </c>
      <c r="B98" s="173" t="s">
        <v>259</v>
      </c>
      <c r="C98" s="180" t="s">
        <v>260</v>
      </c>
      <c r="D98" s="174" t="s">
        <v>234</v>
      </c>
      <c r="E98" s="175">
        <v>2.68</v>
      </c>
      <c r="F98" s="176"/>
      <c r="G98" s="177">
        <f>ROUND(E98*F98,2)</f>
        <v>0</v>
      </c>
      <c r="H98" s="156">
        <v>0</v>
      </c>
      <c r="I98" s="155">
        <f>ROUND(E98*H98,2)</f>
        <v>0</v>
      </c>
      <c r="J98" s="156">
        <v>500</v>
      </c>
      <c r="K98" s="155">
        <f>ROUND(E98*J98,2)</f>
        <v>1340</v>
      </c>
      <c r="L98" s="155">
        <v>21</v>
      </c>
      <c r="M98" s="155">
        <f>G98*(1+L98/100)</f>
        <v>0</v>
      </c>
      <c r="N98" s="155">
        <v>0</v>
      </c>
      <c r="O98" s="155">
        <f>ROUND(E98*N98,2)</f>
        <v>0</v>
      </c>
      <c r="P98" s="155">
        <v>0</v>
      </c>
      <c r="Q98" s="155">
        <f>ROUND(E98*P98,2)</f>
        <v>0</v>
      </c>
      <c r="R98" s="155"/>
      <c r="S98" s="155" t="s">
        <v>140</v>
      </c>
      <c r="T98" s="155" t="s">
        <v>141</v>
      </c>
      <c r="U98" s="155">
        <v>0</v>
      </c>
      <c r="V98" s="155">
        <f>ROUND(E98*U98,2)</f>
        <v>0</v>
      </c>
      <c r="W98" s="155"/>
      <c r="X98" s="155" t="s">
        <v>123</v>
      </c>
      <c r="Y98" s="146"/>
      <c r="Z98" s="146"/>
      <c r="AA98" s="146"/>
      <c r="AB98" s="186"/>
      <c r="AC98" s="146"/>
      <c r="AD98" s="146"/>
      <c r="AE98" s="146"/>
      <c r="AF98" s="146"/>
      <c r="AG98" s="146" t="s">
        <v>128</v>
      </c>
      <c r="AH98" s="146"/>
      <c r="AI98" s="146"/>
      <c r="AJ98" s="146"/>
      <c r="AK98" s="146"/>
      <c r="AL98" s="146"/>
      <c r="AM98" s="146"/>
      <c r="AN98" s="146"/>
      <c r="AO98" s="146"/>
      <c r="AP98" s="18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66">
        <v>53</v>
      </c>
      <c r="B99" s="167" t="s">
        <v>261</v>
      </c>
      <c r="C99" s="181" t="s">
        <v>262</v>
      </c>
      <c r="D99" s="168" t="s">
        <v>127</v>
      </c>
      <c r="E99" s="169">
        <v>7</v>
      </c>
      <c r="F99" s="170"/>
      <c r="G99" s="171">
        <f>ROUND(E99*F99,2)</f>
        <v>0</v>
      </c>
      <c r="H99" s="156">
        <v>587</v>
      </c>
      <c r="I99" s="155">
        <f>ROUND(E99*H99,2)</f>
        <v>4109</v>
      </c>
      <c r="J99" s="156">
        <v>0</v>
      </c>
      <c r="K99" s="155">
        <f>ROUND(E99*J99,2)</f>
        <v>0</v>
      </c>
      <c r="L99" s="155">
        <v>21</v>
      </c>
      <c r="M99" s="155">
        <f>G99*(1+L99/100)</f>
        <v>0</v>
      </c>
      <c r="N99" s="155">
        <v>1.9199999999999998E-2</v>
      </c>
      <c r="O99" s="155">
        <f>ROUND(E99*N99,2)</f>
        <v>0.13</v>
      </c>
      <c r="P99" s="155">
        <v>0</v>
      </c>
      <c r="Q99" s="155">
        <f>ROUND(E99*P99,2)</f>
        <v>0</v>
      </c>
      <c r="R99" s="155"/>
      <c r="S99" s="155" t="s">
        <v>140</v>
      </c>
      <c r="T99" s="155" t="s">
        <v>141</v>
      </c>
      <c r="U99" s="155">
        <v>0</v>
      </c>
      <c r="V99" s="155">
        <f>ROUND(E99*U99,2)</f>
        <v>0</v>
      </c>
      <c r="W99" s="155"/>
      <c r="X99" s="155" t="s">
        <v>263</v>
      </c>
      <c r="Y99" s="146"/>
      <c r="Z99" s="146"/>
      <c r="AA99" s="146"/>
      <c r="AB99" s="186"/>
      <c r="AC99" s="146"/>
      <c r="AD99" s="146"/>
      <c r="AE99" s="146"/>
      <c r="AF99" s="146"/>
      <c r="AG99" s="146" t="s">
        <v>264</v>
      </c>
      <c r="AH99" s="146"/>
      <c r="AI99" s="146"/>
      <c r="AJ99" s="146"/>
      <c r="AK99" s="146"/>
      <c r="AL99" s="146"/>
      <c r="AM99" s="146"/>
      <c r="AN99" s="146"/>
      <c r="AO99" s="146"/>
      <c r="AP99" s="18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53"/>
      <c r="B100" s="154"/>
      <c r="C100" s="182" t="s">
        <v>265</v>
      </c>
      <c r="D100" s="157"/>
      <c r="E100" s="158">
        <v>7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6"/>
      <c r="Z100" s="146"/>
      <c r="AA100" s="146"/>
      <c r="AB100" s="186"/>
      <c r="AC100" s="146"/>
      <c r="AD100" s="146"/>
      <c r="AE100" s="146"/>
      <c r="AF100" s="146"/>
      <c r="AG100" s="146" t="s">
        <v>130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8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A101" s="160" t="s">
        <v>117</v>
      </c>
      <c r="B101" s="161" t="s">
        <v>81</v>
      </c>
      <c r="C101" s="179" t="s">
        <v>82</v>
      </c>
      <c r="D101" s="162"/>
      <c r="E101" s="163"/>
      <c r="F101" s="164"/>
      <c r="G101" s="165">
        <f>SUMIF(AG102:AG111,"&lt;&gt;NOR",G102:G111)</f>
        <v>0</v>
      </c>
      <c r="H101" s="159"/>
      <c r="I101" s="159">
        <f>SUM(I102:I111)</f>
        <v>17710.28</v>
      </c>
      <c r="J101" s="159"/>
      <c r="K101" s="159">
        <f>SUM(K102:K111)</f>
        <v>125044.79000000001</v>
      </c>
      <c r="L101" s="159"/>
      <c r="M101" s="159">
        <f>SUM(M102:M111)</f>
        <v>0</v>
      </c>
      <c r="N101" s="159"/>
      <c r="O101" s="159">
        <f>SUM(O102:O111)</f>
        <v>0.43</v>
      </c>
      <c r="P101" s="159"/>
      <c r="Q101" s="159">
        <f>SUM(Q102:Q111)</f>
        <v>0</v>
      </c>
      <c r="R101" s="159"/>
      <c r="S101" s="159"/>
      <c r="T101" s="159"/>
      <c r="U101" s="159"/>
      <c r="V101" s="159">
        <f>SUM(V102:V111)</f>
        <v>254.62</v>
      </c>
      <c r="W101" s="159"/>
      <c r="X101" s="159"/>
      <c r="AB101" s="186"/>
      <c r="AG101" t="s">
        <v>118</v>
      </c>
    </row>
    <row r="102" spans="1:60" outlineLevel="1" x14ac:dyDescent="0.2">
      <c r="A102" s="166">
        <v>54</v>
      </c>
      <c r="B102" s="167" t="s">
        <v>266</v>
      </c>
      <c r="C102" s="181" t="s">
        <v>267</v>
      </c>
      <c r="D102" s="168" t="s">
        <v>127</v>
      </c>
      <c r="E102" s="169">
        <v>1880.3631</v>
      </c>
      <c r="F102" s="170"/>
      <c r="G102" s="171">
        <f>ROUND(E102*F102,2)</f>
        <v>0</v>
      </c>
      <c r="H102" s="156">
        <v>4.16</v>
      </c>
      <c r="I102" s="155">
        <f>ROUND(E102*H102,2)</f>
        <v>7822.31</v>
      </c>
      <c r="J102" s="156">
        <v>15.94</v>
      </c>
      <c r="K102" s="155">
        <f>ROUND(E102*J102,2)</f>
        <v>29972.99</v>
      </c>
      <c r="L102" s="155">
        <v>21</v>
      </c>
      <c r="M102" s="155">
        <f>G102*(1+L102/100)</f>
        <v>0</v>
      </c>
      <c r="N102" s="155">
        <v>6.9999999999999994E-5</v>
      </c>
      <c r="O102" s="155">
        <f>ROUND(E102*N102,2)</f>
        <v>0.13</v>
      </c>
      <c r="P102" s="155">
        <v>0</v>
      </c>
      <c r="Q102" s="155">
        <f>ROUND(E102*P102,2)</f>
        <v>0</v>
      </c>
      <c r="R102" s="155"/>
      <c r="S102" s="155" t="s">
        <v>122</v>
      </c>
      <c r="T102" s="155" t="s">
        <v>122</v>
      </c>
      <c r="U102" s="155">
        <v>3.2480000000000002E-2</v>
      </c>
      <c r="V102" s="155">
        <f>ROUND(E102*U102,2)</f>
        <v>61.07</v>
      </c>
      <c r="W102" s="155"/>
      <c r="X102" s="155" t="s">
        <v>123</v>
      </c>
      <c r="Y102" s="146"/>
      <c r="Z102" s="146"/>
      <c r="AA102" s="146"/>
      <c r="AB102" s="186"/>
      <c r="AC102" s="146"/>
      <c r="AD102" s="146"/>
      <c r="AE102" s="146"/>
      <c r="AF102" s="146"/>
      <c r="AG102" s="146" t="s">
        <v>186</v>
      </c>
      <c r="AH102" s="146"/>
      <c r="AI102" s="146"/>
      <c r="AJ102" s="146"/>
      <c r="AK102" s="146"/>
      <c r="AL102" s="146"/>
      <c r="AM102" s="146"/>
      <c r="AN102" s="146"/>
      <c r="AO102" s="146"/>
      <c r="AP102" s="18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3"/>
      <c r="B103" s="154"/>
      <c r="C103" s="182" t="s">
        <v>268</v>
      </c>
      <c r="D103" s="157"/>
      <c r="E103" s="158">
        <v>1880.36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86"/>
      <c r="AC103" s="146"/>
      <c r="AD103" s="146"/>
      <c r="AE103" s="146"/>
      <c r="AF103" s="146"/>
      <c r="AG103" s="146" t="s">
        <v>130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8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6">
        <v>55</v>
      </c>
      <c r="B104" s="167" t="s">
        <v>269</v>
      </c>
      <c r="C104" s="181" t="s">
        <v>270</v>
      </c>
      <c r="D104" s="168" t="s">
        <v>127</v>
      </c>
      <c r="E104" s="169">
        <v>1610.0130999999999</v>
      </c>
      <c r="F104" s="170"/>
      <c r="G104" s="171">
        <f>ROUND(E104*F104,2)</f>
        <v>0</v>
      </c>
      <c r="H104" s="156">
        <v>5.04</v>
      </c>
      <c r="I104" s="155">
        <f>ROUND(E104*H104,2)</f>
        <v>8114.47</v>
      </c>
      <c r="J104" s="156">
        <v>50.06</v>
      </c>
      <c r="K104" s="155">
        <f>ROUND(E104*J104,2)</f>
        <v>80597.259999999995</v>
      </c>
      <c r="L104" s="155">
        <v>21</v>
      </c>
      <c r="M104" s="155">
        <f>G104*(1+L104/100)</f>
        <v>0</v>
      </c>
      <c r="N104" s="155">
        <v>1.6000000000000001E-4</v>
      </c>
      <c r="O104" s="155">
        <f>ROUND(E104*N104,2)</f>
        <v>0.26</v>
      </c>
      <c r="P104" s="155">
        <v>0</v>
      </c>
      <c r="Q104" s="155">
        <f>ROUND(E104*P104,2)</f>
        <v>0</v>
      </c>
      <c r="R104" s="155"/>
      <c r="S104" s="155" t="s">
        <v>122</v>
      </c>
      <c r="T104" s="155" t="s">
        <v>122</v>
      </c>
      <c r="U104" s="155">
        <v>0.10191</v>
      </c>
      <c r="V104" s="155">
        <f>ROUND(E104*U104,2)</f>
        <v>164.08</v>
      </c>
      <c r="W104" s="155"/>
      <c r="X104" s="155" t="s">
        <v>123</v>
      </c>
      <c r="Y104" s="146"/>
      <c r="Z104" s="146"/>
      <c r="AA104" s="146"/>
      <c r="AB104" s="186"/>
      <c r="AC104" s="146"/>
      <c r="AD104" s="146"/>
      <c r="AE104" s="146"/>
      <c r="AF104" s="146"/>
      <c r="AG104" s="146" t="s">
        <v>186</v>
      </c>
      <c r="AH104" s="146"/>
      <c r="AI104" s="146"/>
      <c r="AJ104" s="146"/>
      <c r="AK104" s="146"/>
      <c r="AL104" s="146"/>
      <c r="AM104" s="146"/>
      <c r="AN104" s="146"/>
      <c r="AO104" s="146"/>
      <c r="AP104" s="18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53"/>
      <c r="B105" s="154"/>
      <c r="C105" s="182" t="s">
        <v>271</v>
      </c>
      <c r="D105" s="157"/>
      <c r="E105" s="158">
        <v>162.22999999999999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86"/>
      <c r="AC105" s="146"/>
      <c r="AD105" s="146"/>
      <c r="AE105" s="146"/>
      <c r="AF105" s="146"/>
      <c r="AG105" s="146" t="s">
        <v>130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8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53"/>
      <c r="B106" s="154"/>
      <c r="C106" s="182" t="s">
        <v>272</v>
      </c>
      <c r="D106" s="157"/>
      <c r="E106" s="158">
        <v>346.3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86"/>
      <c r="AC106" s="146"/>
      <c r="AD106" s="146"/>
      <c r="AE106" s="146"/>
      <c r="AF106" s="146"/>
      <c r="AG106" s="146" t="s">
        <v>130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8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53"/>
      <c r="B107" s="154"/>
      <c r="C107" s="182" t="s">
        <v>273</v>
      </c>
      <c r="D107" s="157"/>
      <c r="E107" s="158">
        <v>1101.48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46"/>
      <c r="Z107" s="146"/>
      <c r="AA107" s="146"/>
      <c r="AB107" s="186"/>
      <c r="AC107" s="146"/>
      <c r="AD107" s="146"/>
      <c r="AE107" s="146"/>
      <c r="AF107" s="146"/>
      <c r="AG107" s="146" t="s">
        <v>130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8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66">
        <v>56</v>
      </c>
      <c r="B108" s="167" t="s">
        <v>274</v>
      </c>
      <c r="C108" s="181" t="s">
        <v>275</v>
      </c>
      <c r="D108" s="168" t="s">
        <v>127</v>
      </c>
      <c r="E108" s="169">
        <v>270.35000000000002</v>
      </c>
      <c r="F108" s="170"/>
      <c r="G108" s="171">
        <f>ROUND(E108*F108,2)</f>
        <v>0</v>
      </c>
      <c r="H108" s="156">
        <v>6.56</v>
      </c>
      <c r="I108" s="155">
        <f>ROUND(E108*H108,2)</f>
        <v>1773.5</v>
      </c>
      <c r="J108" s="156">
        <v>53.54</v>
      </c>
      <c r="K108" s="155">
        <f>ROUND(E108*J108,2)</f>
        <v>14474.54</v>
      </c>
      <c r="L108" s="155">
        <v>21</v>
      </c>
      <c r="M108" s="155">
        <f>G108*(1+L108/100)</f>
        <v>0</v>
      </c>
      <c r="N108" s="155">
        <v>1.6000000000000001E-4</v>
      </c>
      <c r="O108" s="155">
        <f>ROUND(E108*N108,2)</f>
        <v>0.04</v>
      </c>
      <c r="P108" s="155">
        <v>0</v>
      </c>
      <c r="Q108" s="155">
        <f>ROUND(E108*P108,2)</f>
        <v>0</v>
      </c>
      <c r="R108" s="155"/>
      <c r="S108" s="155" t="s">
        <v>122</v>
      </c>
      <c r="T108" s="155" t="s">
        <v>122</v>
      </c>
      <c r="U108" s="155">
        <v>0.10902000000000001</v>
      </c>
      <c r="V108" s="155">
        <f>ROUND(E108*U108,2)</f>
        <v>29.47</v>
      </c>
      <c r="W108" s="155"/>
      <c r="X108" s="155" t="s">
        <v>123</v>
      </c>
      <c r="Y108" s="146"/>
      <c r="Z108" s="146"/>
      <c r="AA108" s="146"/>
      <c r="AB108" s="186"/>
      <c r="AC108" s="146"/>
      <c r="AD108" s="146"/>
      <c r="AE108" s="146"/>
      <c r="AF108" s="146"/>
      <c r="AG108" s="146" t="s">
        <v>186</v>
      </c>
      <c r="AH108" s="146"/>
      <c r="AI108" s="146"/>
      <c r="AJ108" s="146"/>
      <c r="AK108" s="146"/>
      <c r="AL108" s="146"/>
      <c r="AM108" s="146"/>
      <c r="AN108" s="146"/>
      <c r="AO108" s="146"/>
      <c r="AP108" s="18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53"/>
      <c r="B109" s="154"/>
      <c r="C109" s="182" t="s">
        <v>276</v>
      </c>
      <c r="D109" s="157"/>
      <c r="E109" s="158">
        <v>105.85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86"/>
      <c r="AC109" s="146"/>
      <c r="AD109" s="146"/>
      <c r="AE109" s="146"/>
      <c r="AF109" s="146"/>
      <c r="AG109" s="146" t="s">
        <v>130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8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53"/>
      <c r="B110" s="154"/>
      <c r="C110" s="182" t="s">
        <v>277</v>
      </c>
      <c r="D110" s="157"/>
      <c r="E110" s="158">
        <v>106.5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86"/>
      <c r="AC110" s="146"/>
      <c r="AD110" s="146"/>
      <c r="AE110" s="146"/>
      <c r="AF110" s="146"/>
      <c r="AG110" s="146" t="s">
        <v>130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8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3"/>
      <c r="B111" s="154"/>
      <c r="C111" s="182" t="s">
        <v>278</v>
      </c>
      <c r="D111" s="157"/>
      <c r="E111" s="158">
        <v>58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46"/>
      <c r="Z111" s="146"/>
      <c r="AA111" s="146"/>
      <c r="AB111" s="186"/>
      <c r="AC111" s="146"/>
      <c r="AD111" s="146"/>
      <c r="AE111" s="146"/>
      <c r="AF111" s="146"/>
      <c r="AG111" s="146" t="s">
        <v>130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8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">
      <c r="A112" s="160" t="s">
        <v>117</v>
      </c>
      <c r="B112" s="161" t="s">
        <v>87</v>
      </c>
      <c r="C112" s="179" t="s">
        <v>88</v>
      </c>
      <c r="D112" s="162"/>
      <c r="E112" s="163"/>
      <c r="F112" s="164"/>
      <c r="G112" s="165">
        <f>SUMIF(AG113:AG118,"&lt;&gt;NOR",G113:G118)</f>
        <v>0</v>
      </c>
      <c r="H112" s="159"/>
      <c r="I112" s="159">
        <f>SUM(I113:I118)</f>
        <v>0</v>
      </c>
      <c r="J112" s="159"/>
      <c r="K112" s="159">
        <f>SUM(K113:K118)</f>
        <v>43123.719999999994</v>
      </c>
      <c r="L112" s="159"/>
      <c r="M112" s="159">
        <f>SUM(M113:M118)</f>
        <v>0</v>
      </c>
      <c r="N112" s="159"/>
      <c r="O112" s="159">
        <f>SUM(O113:O118)</f>
        <v>0</v>
      </c>
      <c r="P112" s="159"/>
      <c r="Q112" s="159">
        <f>SUM(Q113:Q118)</f>
        <v>0</v>
      </c>
      <c r="R112" s="159"/>
      <c r="S112" s="159"/>
      <c r="T112" s="159"/>
      <c r="U112" s="159"/>
      <c r="V112" s="159">
        <f>SUM(V113:V118)</f>
        <v>93.95</v>
      </c>
      <c r="W112" s="159"/>
      <c r="X112" s="159"/>
      <c r="AB112" s="186"/>
      <c r="AG112" t="s">
        <v>118</v>
      </c>
    </row>
    <row r="113" spans="1:60" outlineLevel="1" x14ac:dyDescent="0.2">
      <c r="A113" s="172">
        <v>57</v>
      </c>
      <c r="B113" s="173" t="s">
        <v>279</v>
      </c>
      <c r="C113" s="180" t="s">
        <v>280</v>
      </c>
      <c r="D113" s="174" t="s">
        <v>190</v>
      </c>
      <c r="E113" s="175">
        <v>27.463830000000002</v>
      </c>
      <c r="F113" s="176"/>
      <c r="G113" s="177">
        <f t="shared" ref="G113:G118" si="21">ROUND(E113*F113,2)</f>
        <v>0</v>
      </c>
      <c r="H113" s="156">
        <v>0</v>
      </c>
      <c r="I113" s="155">
        <f t="shared" ref="I113:I118" si="22">ROUND(E113*H113,2)</f>
        <v>0</v>
      </c>
      <c r="J113" s="156">
        <v>350</v>
      </c>
      <c r="K113" s="155">
        <f t="shared" ref="K113:K118" si="23">ROUND(E113*J113,2)</f>
        <v>9612.34</v>
      </c>
      <c r="L113" s="155">
        <v>21</v>
      </c>
      <c r="M113" s="155">
        <f t="shared" ref="M113:M118" si="24">G113*(1+L113/100)</f>
        <v>0</v>
      </c>
      <c r="N113" s="155">
        <v>0</v>
      </c>
      <c r="O113" s="155">
        <f t="shared" ref="O113:O118" si="25">ROUND(E113*N113,2)</f>
        <v>0</v>
      </c>
      <c r="P113" s="155">
        <v>0</v>
      </c>
      <c r="Q113" s="155">
        <f t="shared" ref="Q113:Q118" si="26">ROUND(E113*P113,2)</f>
        <v>0</v>
      </c>
      <c r="R113" s="155"/>
      <c r="S113" s="155" t="s">
        <v>122</v>
      </c>
      <c r="T113" s="155" t="s">
        <v>122</v>
      </c>
      <c r="U113" s="155">
        <v>0.93300000000000005</v>
      </c>
      <c r="V113" s="155">
        <f t="shared" ref="V113:V118" si="27">ROUND(E113*U113,2)</f>
        <v>25.62</v>
      </c>
      <c r="W113" s="155"/>
      <c r="X113" s="155" t="s">
        <v>123</v>
      </c>
      <c r="Y113" s="146"/>
      <c r="Z113" s="146"/>
      <c r="AA113" s="146"/>
      <c r="AB113" s="186"/>
      <c r="AC113" s="146"/>
      <c r="AD113" s="146"/>
      <c r="AE113" s="146"/>
      <c r="AF113" s="146"/>
      <c r="AG113" s="146" t="s">
        <v>191</v>
      </c>
      <c r="AH113" s="146"/>
      <c r="AI113" s="146"/>
      <c r="AJ113" s="146"/>
      <c r="AK113" s="146"/>
      <c r="AL113" s="146"/>
      <c r="AM113" s="146"/>
      <c r="AN113" s="146"/>
      <c r="AO113" s="146"/>
      <c r="AP113" s="18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2">
        <v>58</v>
      </c>
      <c r="B114" s="173" t="s">
        <v>281</v>
      </c>
      <c r="C114" s="180" t="s">
        <v>282</v>
      </c>
      <c r="D114" s="174" t="s">
        <v>190</v>
      </c>
      <c r="E114" s="175">
        <v>27.463830000000002</v>
      </c>
      <c r="F114" s="176"/>
      <c r="G114" s="177">
        <f t="shared" si="21"/>
        <v>0</v>
      </c>
      <c r="H114" s="156">
        <v>0</v>
      </c>
      <c r="I114" s="155">
        <f t="shared" si="22"/>
        <v>0</v>
      </c>
      <c r="J114" s="156">
        <v>226</v>
      </c>
      <c r="K114" s="155">
        <f t="shared" si="23"/>
        <v>6206.83</v>
      </c>
      <c r="L114" s="155">
        <v>21</v>
      </c>
      <c r="M114" s="155">
        <f t="shared" si="24"/>
        <v>0</v>
      </c>
      <c r="N114" s="155">
        <v>0</v>
      </c>
      <c r="O114" s="155">
        <f t="shared" si="25"/>
        <v>0</v>
      </c>
      <c r="P114" s="155">
        <v>0</v>
      </c>
      <c r="Q114" s="155">
        <f t="shared" si="26"/>
        <v>0</v>
      </c>
      <c r="R114" s="155"/>
      <c r="S114" s="155" t="s">
        <v>122</v>
      </c>
      <c r="T114" s="155" t="s">
        <v>122</v>
      </c>
      <c r="U114" s="155">
        <v>0.49</v>
      </c>
      <c r="V114" s="155">
        <f t="shared" si="27"/>
        <v>13.46</v>
      </c>
      <c r="W114" s="155"/>
      <c r="X114" s="155" t="s">
        <v>123</v>
      </c>
      <c r="Y114" s="146"/>
      <c r="Z114" s="146"/>
      <c r="AA114" s="146"/>
      <c r="AB114" s="186"/>
      <c r="AC114" s="146"/>
      <c r="AD114" s="146"/>
      <c r="AE114" s="146"/>
      <c r="AF114" s="146"/>
      <c r="AG114" s="146" t="s">
        <v>191</v>
      </c>
      <c r="AH114" s="146"/>
      <c r="AI114" s="146"/>
      <c r="AJ114" s="146"/>
      <c r="AK114" s="146"/>
      <c r="AL114" s="146"/>
      <c r="AM114" s="146"/>
      <c r="AN114" s="146"/>
      <c r="AO114" s="146"/>
      <c r="AP114" s="18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2">
        <v>59</v>
      </c>
      <c r="B115" s="173" t="s">
        <v>283</v>
      </c>
      <c r="C115" s="180" t="s">
        <v>284</v>
      </c>
      <c r="D115" s="174" t="s">
        <v>190</v>
      </c>
      <c r="E115" s="175">
        <v>549.27668000000006</v>
      </c>
      <c r="F115" s="176"/>
      <c r="G115" s="177">
        <f t="shared" si="21"/>
        <v>0</v>
      </c>
      <c r="H115" s="156">
        <v>0</v>
      </c>
      <c r="I115" s="155">
        <f t="shared" si="22"/>
        <v>0</v>
      </c>
      <c r="J115" s="156">
        <v>15.6</v>
      </c>
      <c r="K115" s="155">
        <f t="shared" si="23"/>
        <v>8568.7199999999993</v>
      </c>
      <c r="L115" s="155">
        <v>21</v>
      </c>
      <c r="M115" s="155">
        <f t="shared" si="24"/>
        <v>0</v>
      </c>
      <c r="N115" s="155">
        <v>0</v>
      </c>
      <c r="O115" s="155">
        <f t="shared" si="25"/>
        <v>0</v>
      </c>
      <c r="P115" s="155">
        <v>0</v>
      </c>
      <c r="Q115" s="155">
        <f t="shared" si="26"/>
        <v>0</v>
      </c>
      <c r="R115" s="155"/>
      <c r="S115" s="155" t="s">
        <v>122</v>
      </c>
      <c r="T115" s="155" t="s">
        <v>122</v>
      </c>
      <c r="U115" s="155">
        <v>0</v>
      </c>
      <c r="V115" s="155">
        <f t="shared" si="27"/>
        <v>0</v>
      </c>
      <c r="W115" s="155"/>
      <c r="X115" s="155" t="s">
        <v>123</v>
      </c>
      <c r="Y115" s="146"/>
      <c r="Z115" s="146"/>
      <c r="AA115" s="146"/>
      <c r="AB115" s="186"/>
      <c r="AC115" s="146"/>
      <c r="AD115" s="146"/>
      <c r="AE115" s="146"/>
      <c r="AF115" s="146"/>
      <c r="AG115" s="146" t="s">
        <v>191</v>
      </c>
      <c r="AH115" s="146"/>
      <c r="AI115" s="146"/>
      <c r="AJ115" s="146"/>
      <c r="AK115" s="146"/>
      <c r="AL115" s="146"/>
      <c r="AM115" s="146"/>
      <c r="AN115" s="146"/>
      <c r="AO115" s="146"/>
      <c r="AP115" s="18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2">
        <v>60</v>
      </c>
      <c r="B116" s="173" t="s">
        <v>285</v>
      </c>
      <c r="C116" s="180" t="s">
        <v>286</v>
      </c>
      <c r="D116" s="174" t="s">
        <v>190</v>
      </c>
      <c r="E116" s="175">
        <v>27.463830000000002</v>
      </c>
      <c r="F116" s="176"/>
      <c r="G116" s="177">
        <f t="shared" si="21"/>
        <v>0</v>
      </c>
      <c r="H116" s="156">
        <v>0</v>
      </c>
      <c r="I116" s="155">
        <f t="shared" si="22"/>
        <v>0</v>
      </c>
      <c r="J116" s="156">
        <v>318</v>
      </c>
      <c r="K116" s="155">
        <f t="shared" si="23"/>
        <v>8733.5</v>
      </c>
      <c r="L116" s="155">
        <v>21</v>
      </c>
      <c r="M116" s="155">
        <f t="shared" si="24"/>
        <v>0</v>
      </c>
      <c r="N116" s="155">
        <v>0</v>
      </c>
      <c r="O116" s="155">
        <f t="shared" si="25"/>
        <v>0</v>
      </c>
      <c r="P116" s="155">
        <v>0</v>
      </c>
      <c r="Q116" s="155">
        <f t="shared" si="26"/>
        <v>0</v>
      </c>
      <c r="R116" s="155"/>
      <c r="S116" s="155" t="s">
        <v>122</v>
      </c>
      <c r="T116" s="155" t="s">
        <v>122</v>
      </c>
      <c r="U116" s="155">
        <v>0.94199999999999995</v>
      </c>
      <c r="V116" s="155">
        <f t="shared" si="27"/>
        <v>25.87</v>
      </c>
      <c r="W116" s="155"/>
      <c r="X116" s="155" t="s">
        <v>123</v>
      </c>
      <c r="Y116" s="146"/>
      <c r="Z116" s="146"/>
      <c r="AA116" s="146"/>
      <c r="AB116" s="186"/>
      <c r="AC116" s="146"/>
      <c r="AD116" s="146"/>
      <c r="AE116" s="146"/>
      <c r="AF116" s="146"/>
      <c r="AG116" s="146" t="s">
        <v>191</v>
      </c>
      <c r="AH116" s="146"/>
      <c r="AI116" s="146"/>
      <c r="AJ116" s="146"/>
      <c r="AK116" s="146"/>
      <c r="AL116" s="146"/>
      <c r="AM116" s="146"/>
      <c r="AN116" s="146"/>
      <c r="AO116" s="146"/>
      <c r="AP116" s="18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2">
        <v>61</v>
      </c>
      <c r="B117" s="173" t="s">
        <v>287</v>
      </c>
      <c r="C117" s="180" t="s">
        <v>288</v>
      </c>
      <c r="D117" s="174" t="s">
        <v>190</v>
      </c>
      <c r="E117" s="175">
        <v>274.63834000000003</v>
      </c>
      <c r="F117" s="176"/>
      <c r="G117" s="177">
        <f t="shared" si="21"/>
        <v>0</v>
      </c>
      <c r="H117" s="156">
        <v>0</v>
      </c>
      <c r="I117" s="155">
        <f t="shared" si="22"/>
        <v>0</v>
      </c>
      <c r="J117" s="156">
        <v>35.4</v>
      </c>
      <c r="K117" s="155">
        <f t="shared" si="23"/>
        <v>9722.2000000000007</v>
      </c>
      <c r="L117" s="155">
        <v>21</v>
      </c>
      <c r="M117" s="155">
        <f t="shared" si="24"/>
        <v>0</v>
      </c>
      <c r="N117" s="155">
        <v>0</v>
      </c>
      <c r="O117" s="155">
        <f t="shared" si="25"/>
        <v>0</v>
      </c>
      <c r="P117" s="155">
        <v>0</v>
      </c>
      <c r="Q117" s="155">
        <f t="shared" si="26"/>
        <v>0</v>
      </c>
      <c r="R117" s="155"/>
      <c r="S117" s="155" t="s">
        <v>122</v>
      </c>
      <c r="T117" s="155" t="s">
        <v>122</v>
      </c>
      <c r="U117" s="155">
        <v>0.105</v>
      </c>
      <c r="V117" s="155">
        <f t="shared" si="27"/>
        <v>28.84</v>
      </c>
      <c r="W117" s="155"/>
      <c r="X117" s="155" t="s">
        <v>123</v>
      </c>
      <c r="Y117" s="146"/>
      <c r="Z117" s="146"/>
      <c r="AA117" s="146"/>
      <c r="AB117" s="186"/>
      <c r="AC117" s="146"/>
      <c r="AD117" s="146"/>
      <c r="AE117" s="146"/>
      <c r="AF117" s="146"/>
      <c r="AG117" s="146" t="s">
        <v>191</v>
      </c>
      <c r="AH117" s="146"/>
      <c r="AI117" s="146"/>
      <c r="AJ117" s="146"/>
      <c r="AK117" s="146"/>
      <c r="AL117" s="146"/>
      <c r="AM117" s="146"/>
      <c r="AN117" s="146"/>
      <c r="AO117" s="146"/>
      <c r="AP117" s="18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72">
        <v>62</v>
      </c>
      <c r="B118" s="173" t="s">
        <v>289</v>
      </c>
      <c r="C118" s="180" t="s">
        <v>290</v>
      </c>
      <c r="D118" s="174" t="s">
        <v>190</v>
      </c>
      <c r="E118" s="175">
        <v>27.463830000000002</v>
      </c>
      <c r="F118" s="176"/>
      <c r="G118" s="177">
        <f t="shared" si="21"/>
        <v>0</v>
      </c>
      <c r="H118" s="156">
        <v>0</v>
      </c>
      <c r="I118" s="155">
        <f t="shared" si="22"/>
        <v>0</v>
      </c>
      <c r="J118" s="156">
        <v>10.199999999999999</v>
      </c>
      <c r="K118" s="155">
        <f t="shared" si="23"/>
        <v>280.13</v>
      </c>
      <c r="L118" s="155">
        <v>21</v>
      </c>
      <c r="M118" s="155">
        <f t="shared" si="24"/>
        <v>0</v>
      </c>
      <c r="N118" s="155">
        <v>0</v>
      </c>
      <c r="O118" s="155">
        <f t="shared" si="25"/>
        <v>0</v>
      </c>
      <c r="P118" s="155">
        <v>0</v>
      </c>
      <c r="Q118" s="155">
        <f t="shared" si="26"/>
        <v>0</v>
      </c>
      <c r="R118" s="155"/>
      <c r="S118" s="155" t="s">
        <v>122</v>
      </c>
      <c r="T118" s="155" t="s">
        <v>122</v>
      </c>
      <c r="U118" s="155">
        <v>6.0000000000000001E-3</v>
      </c>
      <c r="V118" s="155">
        <f t="shared" si="27"/>
        <v>0.16</v>
      </c>
      <c r="W118" s="155"/>
      <c r="X118" s="155" t="s">
        <v>123</v>
      </c>
      <c r="Y118" s="146"/>
      <c r="Z118" s="146"/>
      <c r="AA118" s="146"/>
      <c r="AB118" s="186"/>
      <c r="AC118" s="146"/>
      <c r="AD118" s="146"/>
      <c r="AE118" s="146"/>
      <c r="AF118" s="146"/>
      <c r="AG118" s="146" t="s">
        <v>191</v>
      </c>
      <c r="AH118" s="146"/>
      <c r="AI118" s="146"/>
      <c r="AJ118" s="146"/>
      <c r="AK118" s="146"/>
      <c r="AL118" s="146"/>
      <c r="AM118" s="146"/>
      <c r="AN118" s="146"/>
      <c r="AO118" s="146"/>
      <c r="AP118" s="18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x14ac:dyDescent="0.2">
      <c r="A119" s="160" t="s">
        <v>117</v>
      </c>
      <c r="B119" s="161" t="s">
        <v>90</v>
      </c>
      <c r="C119" s="179" t="s">
        <v>29</v>
      </c>
      <c r="D119" s="162"/>
      <c r="E119" s="163"/>
      <c r="F119" s="164"/>
      <c r="G119" s="165">
        <f>SUMIF(AG120:AG127,"&lt;&gt;NOR",G120:G127)</f>
        <v>0</v>
      </c>
      <c r="H119" s="159"/>
      <c r="I119" s="159">
        <f>SUM(I120:I127)</f>
        <v>0</v>
      </c>
      <c r="J119" s="159"/>
      <c r="K119" s="159">
        <f>SUM(K120:K127)</f>
        <v>0</v>
      </c>
      <c r="L119" s="159"/>
      <c r="M119" s="159">
        <f>SUM(M120:M127)</f>
        <v>0</v>
      </c>
      <c r="N119" s="159"/>
      <c r="O119" s="159">
        <f>SUM(O120:O127)</f>
        <v>0</v>
      </c>
      <c r="P119" s="159"/>
      <c r="Q119" s="159">
        <f>SUM(Q120:Q127)</f>
        <v>0</v>
      </c>
      <c r="R119" s="159"/>
      <c r="S119" s="159"/>
      <c r="T119" s="159"/>
      <c r="U119" s="159"/>
      <c r="V119" s="159">
        <f>SUM(V120:V127)</f>
        <v>0</v>
      </c>
      <c r="W119" s="159"/>
      <c r="X119" s="159"/>
      <c r="AB119" s="186"/>
      <c r="AG119" t="s">
        <v>118</v>
      </c>
    </row>
    <row r="120" spans="1:60" outlineLevel="1" x14ac:dyDescent="0.2">
      <c r="A120" s="172">
        <v>63</v>
      </c>
      <c r="B120" s="173" t="s">
        <v>291</v>
      </c>
      <c r="C120" s="180" t="s">
        <v>292</v>
      </c>
      <c r="D120" s="174" t="s">
        <v>293</v>
      </c>
      <c r="E120" s="175">
        <v>1</v>
      </c>
      <c r="F120" s="176"/>
      <c r="G120" s="177">
        <f t="shared" ref="G120:G127" si="28">ROUND(E120*F120,2)</f>
        <v>0</v>
      </c>
      <c r="H120" s="156">
        <v>0</v>
      </c>
      <c r="I120" s="155">
        <f t="shared" ref="I120:I127" si="29">ROUND(E120*H120,2)</f>
        <v>0</v>
      </c>
      <c r="J120" s="156">
        <v>0</v>
      </c>
      <c r="K120" s="155">
        <f t="shared" ref="K120:K127" si="30">ROUND(E120*J120,2)</f>
        <v>0</v>
      </c>
      <c r="L120" s="155">
        <v>21</v>
      </c>
      <c r="M120" s="155">
        <f t="shared" ref="M120:M127" si="31">G120*(1+L120/100)</f>
        <v>0</v>
      </c>
      <c r="N120" s="155">
        <v>0</v>
      </c>
      <c r="O120" s="155">
        <f t="shared" ref="O120:O127" si="32">ROUND(E120*N120,2)</f>
        <v>0</v>
      </c>
      <c r="P120" s="155">
        <v>0</v>
      </c>
      <c r="Q120" s="155">
        <f t="shared" ref="Q120:Q127" si="33">ROUND(E120*P120,2)</f>
        <v>0</v>
      </c>
      <c r="R120" s="155"/>
      <c r="S120" s="155" t="s">
        <v>122</v>
      </c>
      <c r="T120" s="155" t="s">
        <v>141</v>
      </c>
      <c r="U120" s="155">
        <v>0</v>
      </c>
      <c r="V120" s="155">
        <f t="shared" ref="V120:V127" si="34">ROUND(E120*U120,2)</f>
        <v>0</v>
      </c>
      <c r="W120" s="155"/>
      <c r="X120" s="155" t="s">
        <v>294</v>
      </c>
      <c r="Y120" s="146"/>
      <c r="Z120" s="146"/>
      <c r="AA120" s="146"/>
      <c r="AB120" s="186"/>
      <c r="AC120" s="146"/>
      <c r="AD120" s="146"/>
      <c r="AE120" s="146"/>
      <c r="AF120" s="146"/>
      <c r="AG120" s="146" t="s">
        <v>295</v>
      </c>
      <c r="AH120" s="146"/>
      <c r="AI120" s="146"/>
      <c r="AJ120" s="146"/>
      <c r="AK120" s="146"/>
      <c r="AL120" s="146"/>
      <c r="AM120" s="146"/>
      <c r="AN120" s="146"/>
      <c r="AO120" s="146"/>
      <c r="AP120" s="18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2">
        <v>64</v>
      </c>
      <c r="B121" s="173" t="s">
        <v>296</v>
      </c>
      <c r="C121" s="180" t="s">
        <v>297</v>
      </c>
      <c r="D121" s="174" t="s">
        <v>293</v>
      </c>
      <c r="E121" s="175">
        <v>1</v>
      </c>
      <c r="F121" s="176"/>
      <c r="G121" s="177">
        <f t="shared" si="28"/>
        <v>0</v>
      </c>
      <c r="H121" s="156">
        <v>0</v>
      </c>
      <c r="I121" s="155">
        <f t="shared" si="29"/>
        <v>0</v>
      </c>
      <c r="J121" s="156">
        <v>0</v>
      </c>
      <c r="K121" s="155">
        <f t="shared" si="30"/>
        <v>0</v>
      </c>
      <c r="L121" s="155">
        <v>21</v>
      </c>
      <c r="M121" s="155">
        <f t="shared" si="31"/>
        <v>0</v>
      </c>
      <c r="N121" s="155">
        <v>0</v>
      </c>
      <c r="O121" s="155">
        <f t="shared" si="32"/>
        <v>0</v>
      </c>
      <c r="P121" s="155">
        <v>0</v>
      </c>
      <c r="Q121" s="155">
        <f t="shared" si="33"/>
        <v>0</v>
      </c>
      <c r="R121" s="155"/>
      <c r="S121" s="155" t="s">
        <v>140</v>
      </c>
      <c r="T121" s="155" t="s">
        <v>141</v>
      </c>
      <c r="U121" s="155">
        <v>0</v>
      </c>
      <c r="V121" s="155">
        <f t="shared" si="34"/>
        <v>0</v>
      </c>
      <c r="W121" s="155"/>
      <c r="X121" s="155" t="s">
        <v>294</v>
      </c>
      <c r="Y121" s="146"/>
      <c r="Z121" s="146"/>
      <c r="AA121" s="146"/>
      <c r="AB121" s="186"/>
      <c r="AC121" s="146"/>
      <c r="AD121" s="146"/>
      <c r="AE121" s="146"/>
      <c r="AF121" s="146"/>
      <c r="AG121" s="146" t="s">
        <v>295</v>
      </c>
      <c r="AH121" s="146"/>
      <c r="AI121" s="146"/>
      <c r="AJ121" s="146"/>
      <c r="AK121" s="146"/>
      <c r="AL121" s="146"/>
      <c r="AM121" s="146"/>
      <c r="AN121" s="146"/>
      <c r="AO121" s="146"/>
      <c r="AP121" s="18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2">
        <v>65</v>
      </c>
      <c r="B122" s="173" t="s">
        <v>298</v>
      </c>
      <c r="C122" s="180" t="s">
        <v>299</v>
      </c>
      <c r="D122" s="174" t="s">
        <v>293</v>
      </c>
      <c r="E122" s="175">
        <v>1</v>
      </c>
      <c r="F122" s="176"/>
      <c r="G122" s="177">
        <f t="shared" si="28"/>
        <v>0</v>
      </c>
      <c r="H122" s="156">
        <v>0</v>
      </c>
      <c r="I122" s="155">
        <f t="shared" si="29"/>
        <v>0</v>
      </c>
      <c r="J122" s="156">
        <v>0</v>
      </c>
      <c r="K122" s="155">
        <f t="shared" si="30"/>
        <v>0</v>
      </c>
      <c r="L122" s="155">
        <v>21</v>
      </c>
      <c r="M122" s="155">
        <f t="shared" si="31"/>
        <v>0</v>
      </c>
      <c r="N122" s="155">
        <v>0</v>
      </c>
      <c r="O122" s="155">
        <f t="shared" si="32"/>
        <v>0</v>
      </c>
      <c r="P122" s="155">
        <v>0</v>
      </c>
      <c r="Q122" s="155">
        <f t="shared" si="33"/>
        <v>0</v>
      </c>
      <c r="R122" s="155"/>
      <c r="S122" s="155" t="s">
        <v>140</v>
      </c>
      <c r="T122" s="155" t="s">
        <v>141</v>
      </c>
      <c r="U122" s="155">
        <v>0</v>
      </c>
      <c r="V122" s="155">
        <f t="shared" si="34"/>
        <v>0</v>
      </c>
      <c r="W122" s="155"/>
      <c r="X122" s="155" t="s">
        <v>294</v>
      </c>
      <c r="Y122" s="146"/>
      <c r="Z122" s="146"/>
      <c r="AA122" s="146"/>
      <c r="AB122" s="186"/>
      <c r="AC122" s="146"/>
      <c r="AD122" s="146"/>
      <c r="AE122" s="146"/>
      <c r="AF122" s="146"/>
      <c r="AG122" s="146" t="s">
        <v>295</v>
      </c>
      <c r="AH122" s="146"/>
      <c r="AI122" s="146"/>
      <c r="AJ122" s="146"/>
      <c r="AK122" s="146"/>
      <c r="AL122" s="146"/>
      <c r="AM122" s="146"/>
      <c r="AN122" s="146"/>
      <c r="AO122" s="146"/>
      <c r="AP122" s="18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2">
        <v>66</v>
      </c>
      <c r="B123" s="173" t="s">
        <v>300</v>
      </c>
      <c r="C123" s="180" t="s">
        <v>301</v>
      </c>
      <c r="D123" s="174" t="s">
        <v>293</v>
      </c>
      <c r="E123" s="175">
        <v>1</v>
      </c>
      <c r="F123" s="176"/>
      <c r="G123" s="177">
        <f t="shared" si="28"/>
        <v>0</v>
      </c>
      <c r="H123" s="156">
        <v>0</v>
      </c>
      <c r="I123" s="155">
        <f t="shared" si="29"/>
        <v>0</v>
      </c>
      <c r="J123" s="156">
        <v>0</v>
      </c>
      <c r="K123" s="155">
        <f t="shared" si="30"/>
        <v>0</v>
      </c>
      <c r="L123" s="155">
        <v>21</v>
      </c>
      <c r="M123" s="155">
        <f t="shared" si="31"/>
        <v>0</v>
      </c>
      <c r="N123" s="155">
        <v>0</v>
      </c>
      <c r="O123" s="155">
        <f t="shared" si="32"/>
        <v>0</v>
      </c>
      <c r="P123" s="155">
        <v>0</v>
      </c>
      <c r="Q123" s="155">
        <f t="shared" si="33"/>
        <v>0</v>
      </c>
      <c r="R123" s="155"/>
      <c r="S123" s="155" t="s">
        <v>140</v>
      </c>
      <c r="T123" s="155" t="s">
        <v>141</v>
      </c>
      <c r="U123" s="155">
        <v>0</v>
      </c>
      <c r="V123" s="155">
        <f t="shared" si="34"/>
        <v>0</v>
      </c>
      <c r="W123" s="155"/>
      <c r="X123" s="155" t="s">
        <v>294</v>
      </c>
      <c r="Y123" s="146"/>
      <c r="Z123" s="146"/>
      <c r="AA123" s="146"/>
      <c r="AB123" s="186"/>
      <c r="AC123" s="146"/>
      <c r="AD123" s="146"/>
      <c r="AE123" s="146"/>
      <c r="AF123" s="146"/>
      <c r="AG123" s="146" t="s">
        <v>295</v>
      </c>
      <c r="AH123" s="146"/>
      <c r="AI123" s="146"/>
      <c r="AJ123" s="146"/>
      <c r="AK123" s="146"/>
      <c r="AL123" s="146"/>
      <c r="AM123" s="146"/>
      <c r="AN123" s="146"/>
      <c r="AO123" s="146"/>
      <c r="AP123" s="18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2">
        <v>67</v>
      </c>
      <c r="B124" s="173" t="s">
        <v>302</v>
      </c>
      <c r="C124" s="180" t="s">
        <v>303</v>
      </c>
      <c r="D124" s="174" t="s">
        <v>293</v>
      </c>
      <c r="E124" s="175">
        <v>1</v>
      </c>
      <c r="F124" s="176"/>
      <c r="G124" s="177">
        <f t="shared" si="28"/>
        <v>0</v>
      </c>
      <c r="H124" s="156">
        <v>0</v>
      </c>
      <c r="I124" s="155">
        <f t="shared" si="29"/>
        <v>0</v>
      </c>
      <c r="J124" s="156">
        <v>0</v>
      </c>
      <c r="K124" s="155">
        <f t="shared" si="30"/>
        <v>0</v>
      </c>
      <c r="L124" s="155">
        <v>21</v>
      </c>
      <c r="M124" s="155">
        <f t="shared" si="31"/>
        <v>0</v>
      </c>
      <c r="N124" s="155">
        <v>0</v>
      </c>
      <c r="O124" s="155">
        <f t="shared" si="32"/>
        <v>0</v>
      </c>
      <c r="P124" s="155">
        <v>0</v>
      </c>
      <c r="Q124" s="155">
        <f t="shared" si="33"/>
        <v>0</v>
      </c>
      <c r="R124" s="155"/>
      <c r="S124" s="155" t="s">
        <v>140</v>
      </c>
      <c r="T124" s="155" t="s">
        <v>141</v>
      </c>
      <c r="U124" s="155">
        <v>0</v>
      </c>
      <c r="V124" s="155">
        <f t="shared" si="34"/>
        <v>0</v>
      </c>
      <c r="W124" s="155"/>
      <c r="X124" s="155" t="s">
        <v>294</v>
      </c>
      <c r="Y124" s="146"/>
      <c r="Z124" s="146"/>
      <c r="AA124" s="146"/>
      <c r="AB124" s="186"/>
      <c r="AC124" s="146"/>
      <c r="AD124" s="146"/>
      <c r="AE124" s="146"/>
      <c r="AF124" s="146"/>
      <c r="AG124" s="146" t="s">
        <v>295</v>
      </c>
      <c r="AH124" s="146"/>
      <c r="AI124" s="146"/>
      <c r="AJ124" s="146"/>
      <c r="AK124" s="146"/>
      <c r="AL124" s="146"/>
      <c r="AM124" s="146"/>
      <c r="AN124" s="146"/>
      <c r="AO124" s="146"/>
      <c r="AP124" s="18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72">
        <v>68</v>
      </c>
      <c r="B125" s="173" t="s">
        <v>304</v>
      </c>
      <c r="C125" s="180" t="s">
        <v>305</v>
      </c>
      <c r="D125" s="174" t="s">
        <v>293</v>
      </c>
      <c r="E125" s="175">
        <v>1</v>
      </c>
      <c r="F125" s="176"/>
      <c r="G125" s="177">
        <f t="shared" si="28"/>
        <v>0</v>
      </c>
      <c r="H125" s="156">
        <v>0</v>
      </c>
      <c r="I125" s="155">
        <f t="shared" si="29"/>
        <v>0</v>
      </c>
      <c r="J125" s="156">
        <v>0</v>
      </c>
      <c r="K125" s="155">
        <f t="shared" si="30"/>
        <v>0</v>
      </c>
      <c r="L125" s="155">
        <v>21</v>
      </c>
      <c r="M125" s="155">
        <f t="shared" si="31"/>
        <v>0</v>
      </c>
      <c r="N125" s="155">
        <v>0</v>
      </c>
      <c r="O125" s="155">
        <f t="shared" si="32"/>
        <v>0</v>
      </c>
      <c r="P125" s="155">
        <v>0</v>
      </c>
      <c r="Q125" s="155">
        <f t="shared" si="33"/>
        <v>0</v>
      </c>
      <c r="R125" s="155"/>
      <c r="S125" s="155" t="s">
        <v>140</v>
      </c>
      <c r="T125" s="155" t="s">
        <v>141</v>
      </c>
      <c r="U125" s="155">
        <v>0</v>
      </c>
      <c r="V125" s="155">
        <f t="shared" si="34"/>
        <v>0</v>
      </c>
      <c r="W125" s="155"/>
      <c r="X125" s="155" t="s">
        <v>294</v>
      </c>
      <c r="Y125" s="146"/>
      <c r="Z125" s="146"/>
      <c r="AA125" s="146"/>
      <c r="AB125" s="186"/>
      <c r="AC125" s="146"/>
      <c r="AD125" s="146"/>
      <c r="AE125" s="146"/>
      <c r="AF125" s="146"/>
      <c r="AG125" s="146" t="s">
        <v>295</v>
      </c>
      <c r="AH125" s="146"/>
      <c r="AI125" s="146"/>
      <c r="AJ125" s="146"/>
      <c r="AK125" s="146"/>
      <c r="AL125" s="146"/>
      <c r="AM125" s="146"/>
      <c r="AN125" s="146"/>
      <c r="AO125" s="146"/>
      <c r="AP125" s="18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2">
        <v>69</v>
      </c>
      <c r="B126" s="173" t="s">
        <v>306</v>
      </c>
      <c r="C126" s="180" t="s">
        <v>307</v>
      </c>
      <c r="D126" s="174" t="s">
        <v>293</v>
      </c>
      <c r="E126" s="175">
        <v>1</v>
      </c>
      <c r="F126" s="176"/>
      <c r="G126" s="177">
        <f t="shared" si="28"/>
        <v>0</v>
      </c>
      <c r="H126" s="156">
        <v>0</v>
      </c>
      <c r="I126" s="155">
        <f t="shared" si="29"/>
        <v>0</v>
      </c>
      <c r="J126" s="156">
        <v>0</v>
      </c>
      <c r="K126" s="155">
        <f t="shared" si="30"/>
        <v>0</v>
      </c>
      <c r="L126" s="155">
        <v>21</v>
      </c>
      <c r="M126" s="155">
        <f t="shared" si="31"/>
        <v>0</v>
      </c>
      <c r="N126" s="155">
        <v>0</v>
      </c>
      <c r="O126" s="155">
        <f t="shared" si="32"/>
        <v>0</v>
      </c>
      <c r="P126" s="155">
        <v>0</v>
      </c>
      <c r="Q126" s="155">
        <f t="shared" si="33"/>
        <v>0</v>
      </c>
      <c r="R126" s="155"/>
      <c r="S126" s="155" t="s">
        <v>140</v>
      </c>
      <c r="T126" s="155" t="s">
        <v>141</v>
      </c>
      <c r="U126" s="155">
        <v>0</v>
      </c>
      <c r="V126" s="155">
        <f t="shared" si="34"/>
        <v>0</v>
      </c>
      <c r="W126" s="155"/>
      <c r="X126" s="155" t="s">
        <v>294</v>
      </c>
      <c r="Y126" s="146"/>
      <c r="Z126" s="146"/>
      <c r="AA126" s="146"/>
      <c r="AB126" s="186"/>
      <c r="AC126" s="146"/>
      <c r="AD126" s="146"/>
      <c r="AE126" s="146"/>
      <c r="AF126" s="146"/>
      <c r="AG126" s="146" t="s">
        <v>295</v>
      </c>
      <c r="AH126" s="146"/>
      <c r="AI126" s="146"/>
      <c r="AJ126" s="146"/>
      <c r="AK126" s="146"/>
      <c r="AL126" s="146"/>
      <c r="AM126" s="146"/>
      <c r="AN126" s="146"/>
      <c r="AO126" s="146"/>
      <c r="AP126" s="18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66">
        <v>70</v>
      </c>
      <c r="B127" s="167" t="s">
        <v>308</v>
      </c>
      <c r="C127" s="181" t="s">
        <v>309</v>
      </c>
      <c r="D127" s="168" t="s">
        <v>293</v>
      </c>
      <c r="E127" s="169">
        <v>1</v>
      </c>
      <c r="F127" s="170"/>
      <c r="G127" s="171">
        <f t="shared" si="28"/>
        <v>0</v>
      </c>
      <c r="H127" s="156">
        <v>0</v>
      </c>
      <c r="I127" s="155">
        <f t="shared" si="29"/>
        <v>0</v>
      </c>
      <c r="J127" s="156">
        <v>0</v>
      </c>
      <c r="K127" s="155">
        <f t="shared" si="30"/>
        <v>0</v>
      </c>
      <c r="L127" s="155">
        <v>21</v>
      </c>
      <c r="M127" s="155">
        <f t="shared" si="31"/>
        <v>0</v>
      </c>
      <c r="N127" s="155">
        <v>0</v>
      </c>
      <c r="O127" s="155">
        <f t="shared" si="32"/>
        <v>0</v>
      </c>
      <c r="P127" s="155">
        <v>0</v>
      </c>
      <c r="Q127" s="155">
        <f t="shared" si="33"/>
        <v>0</v>
      </c>
      <c r="R127" s="155"/>
      <c r="S127" s="155" t="s">
        <v>140</v>
      </c>
      <c r="T127" s="155" t="s">
        <v>141</v>
      </c>
      <c r="U127" s="155">
        <v>0</v>
      </c>
      <c r="V127" s="155">
        <f t="shared" si="34"/>
        <v>0</v>
      </c>
      <c r="W127" s="155"/>
      <c r="X127" s="155" t="s">
        <v>294</v>
      </c>
      <c r="Y127" s="146"/>
      <c r="Z127" s="146"/>
      <c r="AA127" s="146"/>
      <c r="AB127" s="186"/>
      <c r="AC127" s="146"/>
      <c r="AD127" s="146"/>
      <c r="AE127" s="146"/>
      <c r="AF127" s="146"/>
      <c r="AG127" s="146" t="s">
        <v>295</v>
      </c>
      <c r="AH127" s="146"/>
      <c r="AI127" s="146"/>
      <c r="AJ127" s="146"/>
      <c r="AK127" s="146"/>
      <c r="AL127" s="146"/>
      <c r="AM127" s="146"/>
      <c r="AN127" s="146"/>
      <c r="AO127" s="146"/>
      <c r="AP127" s="18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x14ac:dyDescent="0.2">
      <c r="A128" s="3"/>
      <c r="B128" s="4"/>
      <c r="C128" s="18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v>15</v>
      </c>
      <c r="AF128">
        <v>21</v>
      </c>
      <c r="AG128" t="s">
        <v>104</v>
      </c>
    </row>
    <row r="129" spans="1:33" x14ac:dyDescent="0.2">
      <c r="A129" s="149"/>
      <c r="B129" s="150" t="s">
        <v>31</v>
      </c>
      <c r="C129" s="184"/>
      <c r="D129" s="151"/>
      <c r="E129" s="152"/>
      <c r="F129" s="152"/>
      <c r="G129" s="178">
        <f>G8+G19+G26+G60+G62+G73+G93+G101+G112+G119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f>SUMIF(L7:L127,AE128,G7:G127)</f>
        <v>0</v>
      </c>
      <c r="AF129">
        <f>SUMIF(L7:L127,AF128,G7:G127)</f>
        <v>0</v>
      </c>
      <c r="AG129" t="s">
        <v>310</v>
      </c>
    </row>
    <row r="130" spans="1:33" x14ac:dyDescent="0.2">
      <c r="A130" s="3"/>
      <c r="B130" s="4"/>
      <c r="C130" s="18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">
      <c r="A131" s="3"/>
      <c r="B131" s="4"/>
      <c r="C131" s="18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A132" s="368" t="s">
        <v>311</v>
      </c>
      <c r="B132" s="368"/>
      <c r="C132" s="36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">
      <c r="A133" s="349"/>
      <c r="B133" s="350"/>
      <c r="C133" s="351"/>
      <c r="D133" s="350"/>
      <c r="E133" s="350"/>
      <c r="F133" s="350"/>
      <c r="G133" s="35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G133" t="s">
        <v>312</v>
      </c>
    </row>
    <row r="134" spans="1:33" x14ac:dyDescent="0.2">
      <c r="A134" s="353"/>
      <c r="B134" s="354"/>
      <c r="C134" s="355"/>
      <c r="D134" s="354"/>
      <c r="E134" s="354"/>
      <c r="F134" s="354"/>
      <c r="G134" s="35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33" x14ac:dyDescent="0.2">
      <c r="A135" s="353"/>
      <c r="B135" s="354"/>
      <c r="C135" s="355"/>
      <c r="D135" s="354"/>
      <c r="E135" s="354"/>
      <c r="F135" s="354"/>
      <c r="G135" s="35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33" x14ac:dyDescent="0.2">
      <c r="A136" s="353"/>
      <c r="B136" s="354"/>
      <c r="C136" s="355"/>
      <c r="D136" s="354"/>
      <c r="E136" s="354"/>
      <c r="F136" s="354"/>
      <c r="G136" s="35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33" x14ac:dyDescent="0.2">
      <c r="A137" s="357"/>
      <c r="B137" s="358"/>
      <c r="C137" s="359"/>
      <c r="D137" s="358"/>
      <c r="E137" s="358"/>
      <c r="F137" s="358"/>
      <c r="G137" s="36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33" x14ac:dyDescent="0.2">
      <c r="A138" s="3"/>
      <c r="B138" s="4"/>
      <c r="C138" s="18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33" x14ac:dyDescent="0.2">
      <c r="C139" s="185"/>
      <c r="D139" s="10"/>
      <c r="AG139" t="s">
        <v>313</v>
      </c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protectedRanges>
    <protectedRange sqref="F9:F10 F12 F15:F18 F27:F28 F31 F33:F34 F37 F39:F40 F43 F46 F61 F63:F72 F74 F76:F77 F79 F82 F91:F92 F94 F96:F99 F102 F104 F108 F113:F118 F120:F127 F20:F25 F49 F85 F88 F53:F59 F51" name="Oblast2"/>
    <protectedRange sqref="A133" name="Oblast1"/>
  </protectedRanges>
  <mergeCells count="6">
    <mergeCell ref="A133:G137"/>
    <mergeCell ref="A1:G1"/>
    <mergeCell ref="C2:G2"/>
    <mergeCell ref="C3:G3"/>
    <mergeCell ref="C4:G4"/>
    <mergeCell ref="A132:C1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14" sqref="A14:XFD1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92</v>
      </c>
    </row>
    <row r="2" spans="1:60" ht="24.95" customHeight="1" x14ac:dyDescent="0.2">
      <c r="A2" s="50" t="s">
        <v>8</v>
      </c>
      <c r="B2" s="49" t="s">
        <v>43</v>
      </c>
      <c r="C2" s="362" t="s">
        <v>44</v>
      </c>
      <c r="D2" s="363"/>
      <c r="E2" s="363"/>
      <c r="F2" s="363"/>
      <c r="G2" s="364"/>
      <c r="AG2" t="s">
        <v>93</v>
      </c>
    </row>
    <row r="3" spans="1:60" ht="24.95" customHeight="1" x14ac:dyDescent="0.2">
      <c r="A3" s="50" t="s">
        <v>9</v>
      </c>
      <c r="B3" s="49" t="s">
        <v>46</v>
      </c>
      <c r="C3" s="362" t="s">
        <v>47</v>
      </c>
      <c r="D3" s="363"/>
      <c r="E3" s="363"/>
      <c r="F3" s="363"/>
      <c r="G3" s="364"/>
      <c r="AC3" s="121" t="s">
        <v>93</v>
      </c>
      <c r="AG3" t="s">
        <v>94</v>
      </c>
    </row>
    <row r="4" spans="1:60" ht="24.95" customHeight="1" x14ac:dyDescent="0.2">
      <c r="A4" s="139" t="s">
        <v>10</v>
      </c>
      <c r="B4" s="140" t="s">
        <v>50</v>
      </c>
      <c r="C4" s="365" t="s">
        <v>51</v>
      </c>
      <c r="D4" s="366"/>
      <c r="E4" s="366"/>
      <c r="F4" s="366"/>
      <c r="G4" s="367"/>
      <c r="AG4" t="s">
        <v>95</v>
      </c>
    </row>
    <row r="5" spans="1:60" x14ac:dyDescent="0.2">
      <c r="D5" s="10"/>
    </row>
    <row r="6" spans="1:60" ht="38.25" x14ac:dyDescent="0.2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0" t="s">
        <v>117</v>
      </c>
      <c r="B8" s="161" t="s">
        <v>73</v>
      </c>
      <c r="C8" s="179" t="s">
        <v>74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118</v>
      </c>
    </row>
    <row r="9" spans="1:60" outlineLevel="1" x14ac:dyDescent="0.2">
      <c r="A9" s="166">
        <v>1</v>
      </c>
      <c r="B9" s="167" t="s">
        <v>314</v>
      </c>
      <c r="C9" s="181" t="s">
        <v>315</v>
      </c>
      <c r="D9" s="168" t="s">
        <v>316</v>
      </c>
      <c r="E9" s="169">
        <v>1</v>
      </c>
      <c r="F9" s="170"/>
      <c r="G9" s="171">
        <f>ROUND(E9*F9,2)</f>
        <v>0</v>
      </c>
      <c r="H9" s="156">
        <v>0</v>
      </c>
      <c r="I9" s="155">
        <f>ROUND(E9*H9,2)</f>
        <v>0</v>
      </c>
      <c r="J9" s="156">
        <v>0</v>
      </c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140</v>
      </c>
      <c r="T9" s="155" t="s">
        <v>141</v>
      </c>
      <c r="U9" s="155">
        <v>0</v>
      </c>
      <c r="V9" s="155">
        <f>ROUND(E9*U9,2)</f>
        <v>0</v>
      </c>
      <c r="W9" s="155"/>
      <c r="X9" s="155" t="s">
        <v>123</v>
      </c>
      <c r="Y9" s="146"/>
      <c r="Z9" s="146"/>
      <c r="AA9" s="146"/>
      <c r="AB9" s="146"/>
      <c r="AC9" s="146"/>
      <c r="AD9" s="146"/>
      <c r="AE9" s="146"/>
      <c r="AF9" s="146"/>
      <c r="AG9" s="146" t="s">
        <v>191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3"/>
      <c r="B10" s="4"/>
      <c r="C10" s="18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104</v>
      </c>
    </row>
    <row r="11" spans="1:60" x14ac:dyDescent="0.2">
      <c r="A11" s="149"/>
      <c r="B11" s="150" t="s">
        <v>31</v>
      </c>
      <c r="C11" s="184"/>
      <c r="D11" s="151"/>
      <c r="E11" s="152"/>
      <c r="F11" s="152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310</v>
      </c>
    </row>
    <row r="12" spans="1:60" x14ac:dyDescent="0.2">
      <c r="A12" s="3"/>
      <c r="B12" s="4"/>
      <c r="C12" s="18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ht="15.75" customHeight="1" x14ac:dyDescent="0.2">
      <c r="A14" s="368" t="s">
        <v>311</v>
      </c>
      <c r="B14" s="368"/>
      <c r="C14" s="36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49"/>
      <c r="B15" s="350"/>
      <c r="C15" s="351"/>
      <c r="D15" s="350"/>
      <c r="E15" s="350"/>
      <c r="F15" s="350"/>
      <c r="G15" s="35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312</v>
      </c>
    </row>
    <row r="16" spans="1:60" x14ac:dyDescent="0.2">
      <c r="A16" s="353"/>
      <c r="B16" s="354"/>
      <c r="C16" s="355"/>
      <c r="D16" s="354"/>
      <c r="E16" s="354"/>
      <c r="F16" s="354"/>
      <c r="G16" s="35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53"/>
      <c r="B17" s="354"/>
      <c r="C17" s="355"/>
      <c r="D17" s="354"/>
      <c r="E17" s="354"/>
      <c r="F17" s="354"/>
      <c r="G17" s="35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53"/>
      <c r="B18" s="354"/>
      <c r="C18" s="355"/>
      <c r="D18" s="354"/>
      <c r="E18" s="354"/>
      <c r="F18" s="354"/>
      <c r="G18" s="35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57"/>
      <c r="B19" s="358"/>
      <c r="C19" s="359"/>
      <c r="D19" s="358"/>
      <c r="E19" s="358"/>
      <c r="F19" s="358"/>
      <c r="G19" s="36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5"/>
      <c r="D21" s="10"/>
      <c r="AG21" t="s">
        <v>313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protectedRanges>
    <protectedRange sqref="F9" name="Oblast2"/>
    <protectedRange sqref="A15" name="Oblast1"/>
  </protectedRanges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CZ4982"/>
  <sheetViews>
    <sheetView zoomScale="130" zoomScaleNormal="130" workbookViewId="0">
      <pane ySplit="7" topLeftCell="A8" activePane="bottomLeft" state="frozen"/>
      <selection pane="bottomLeft" activeCell="F113" sqref="F113"/>
    </sheetView>
  </sheetViews>
  <sheetFormatPr defaultRowHeight="12.75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104" ht="15.75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92</v>
      </c>
    </row>
    <row r="2" spans="1:104" ht="24.95" customHeight="1" x14ac:dyDescent="0.2">
      <c r="A2" s="50" t="s">
        <v>8</v>
      </c>
      <c r="B2" s="49" t="s">
        <v>43</v>
      </c>
      <c r="C2" s="362" t="s">
        <v>44</v>
      </c>
      <c r="D2" s="363"/>
      <c r="E2" s="363"/>
      <c r="F2" s="363"/>
      <c r="G2" s="364"/>
      <c r="AG2" t="s">
        <v>93</v>
      </c>
    </row>
    <row r="3" spans="1:104" ht="24.95" customHeight="1" x14ac:dyDescent="0.2">
      <c r="A3" s="50" t="s">
        <v>9</v>
      </c>
      <c r="B3" s="49" t="s">
        <v>46</v>
      </c>
      <c r="C3" s="362" t="s">
        <v>47</v>
      </c>
      <c r="D3" s="363"/>
      <c r="E3" s="363"/>
      <c r="F3" s="363"/>
      <c r="G3" s="364"/>
      <c r="AC3" s="121" t="s">
        <v>93</v>
      </c>
      <c r="AG3" t="s">
        <v>94</v>
      </c>
    </row>
    <row r="4" spans="1:104" ht="24.95" customHeight="1" x14ac:dyDescent="0.2">
      <c r="A4" s="139" t="s">
        <v>10</v>
      </c>
      <c r="B4" s="140" t="s">
        <v>52</v>
      </c>
      <c r="C4" s="365" t="s">
        <v>53</v>
      </c>
      <c r="D4" s="366"/>
      <c r="E4" s="366"/>
      <c r="F4" s="366"/>
      <c r="G4" s="367"/>
      <c r="AG4" t="s">
        <v>95</v>
      </c>
    </row>
    <row r="5" spans="1:104" x14ac:dyDescent="0.2">
      <c r="D5" s="10"/>
    </row>
    <row r="6" spans="1:104" ht="38.25" x14ac:dyDescent="0.2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</row>
    <row r="7" spans="1:104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104" s="192" customFormat="1" x14ac:dyDescent="0.2">
      <c r="A8" s="188" t="s">
        <v>96</v>
      </c>
      <c r="B8" s="189" t="s">
        <v>97</v>
      </c>
      <c r="C8" s="189" t="s">
        <v>98</v>
      </c>
      <c r="D8" s="189" t="s">
        <v>99</v>
      </c>
      <c r="E8" s="189" t="s">
        <v>326</v>
      </c>
      <c r="F8" s="190" t="s">
        <v>327</v>
      </c>
      <c r="G8" s="191" t="s">
        <v>328</v>
      </c>
    </row>
    <row r="9" spans="1:104" s="192" customFormat="1" x14ac:dyDescent="0.2">
      <c r="A9" s="193" t="s">
        <v>117</v>
      </c>
      <c r="B9" s="194" t="s">
        <v>83</v>
      </c>
      <c r="C9" s="195" t="s">
        <v>84</v>
      </c>
      <c r="D9" s="196"/>
      <c r="E9" s="197"/>
      <c r="F9" s="198"/>
      <c r="G9" s="199"/>
      <c r="O9" s="200">
        <v>1</v>
      </c>
    </row>
    <row r="10" spans="1:104" s="192" customFormat="1" ht="22.5" x14ac:dyDescent="0.2">
      <c r="A10" s="201"/>
      <c r="B10" s="202"/>
      <c r="C10" s="203" t="s">
        <v>329</v>
      </c>
      <c r="D10" s="204"/>
      <c r="E10" s="205"/>
      <c r="F10" s="206"/>
      <c r="G10" s="207"/>
      <c r="O10" s="200">
        <v>2</v>
      </c>
      <c r="AC10" s="192">
        <v>1</v>
      </c>
      <c r="AZ10" s="192">
        <v>4</v>
      </c>
      <c r="BA10" s="192">
        <f>IF(AZ10=1,G10,0)</f>
        <v>0</v>
      </c>
      <c r="BB10" s="192">
        <f>IF(AZ10=2,G10,0)</f>
        <v>0</v>
      </c>
      <c r="BC10" s="192">
        <f>IF(AZ10=3,G10,0)</f>
        <v>0</v>
      </c>
      <c r="BD10" s="192">
        <f>IF(AZ10=4,G10,0)</f>
        <v>0</v>
      </c>
      <c r="BE10" s="192">
        <f>IF(AZ10=5,G10,0)</f>
        <v>0</v>
      </c>
      <c r="CA10" s="200">
        <v>12</v>
      </c>
      <c r="CB10" s="200">
        <v>0</v>
      </c>
      <c r="CZ10" s="192">
        <v>0</v>
      </c>
    </row>
    <row r="11" spans="1:104" s="192" customFormat="1" ht="22.5" x14ac:dyDescent="0.2">
      <c r="A11" s="201">
        <v>1</v>
      </c>
      <c r="B11" s="202" t="s">
        <v>414</v>
      </c>
      <c r="C11" s="208" t="s">
        <v>330</v>
      </c>
      <c r="D11" s="204" t="s">
        <v>139</v>
      </c>
      <c r="E11" s="205">
        <v>9</v>
      </c>
      <c r="F11" s="273"/>
      <c r="G11" s="207">
        <f t="shared" ref="G11:G21" si="0">E11*F11</f>
        <v>0</v>
      </c>
      <c r="O11" s="200"/>
      <c r="CA11" s="200"/>
      <c r="CB11" s="200"/>
    </row>
    <row r="12" spans="1:104" s="192" customFormat="1" ht="45" x14ac:dyDescent="0.2">
      <c r="A12" s="201">
        <v>2</v>
      </c>
      <c r="B12" s="202" t="s">
        <v>415</v>
      </c>
      <c r="C12" s="208" t="s">
        <v>331</v>
      </c>
      <c r="D12" s="204" t="s">
        <v>139</v>
      </c>
      <c r="E12" s="205">
        <v>1</v>
      </c>
      <c r="F12" s="273"/>
      <c r="G12" s="207">
        <f t="shared" si="0"/>
        <v>0</v>
      </c>
      <c r="O12" s="200"/>
      <c r="CA12" s="200"/>
      <c r="CB12" s="200"/>
    </row>
    <row r="13" spans="1:104" s="192" customFormat="1" ht="45" x14ac:dyDescent="0.2">
      <c r="A13" s="201">
        <v>3</v>
      </c>
      <c r="B13" s="202" t="s">
        <v>416</v>
      </c>
      <c r="C13" s="208" t="s">
        <v>332</v>
      </c>
      <c r="D13" s="204" t="s">
        <v>139</v>
      </c>
      <c r="E13" s="205">
        <v>1</v>
      </c>
      <c r="F13" s="273"/>
      <c r="G13" s="207">
        <f t="shared" si="0"/>
        <v>0</v>
      </c>
      <c r="O13" s="200"/>
      <c r="CA13" s="200"/>
      <c r="CB13" s="200"/>
    </row>
    <row r="14" spans="1:104" s="192" customFormat="1" ht="33.75" x14ac:dyDescent="0.2">
      <c r="A14" s="201">
        <v>4</v>
      </c>
      <c r="B14" s="202" t="s">
        <v>417</v>
      </c>
      <c r="C14" s="208" t="s">
        <v>333</v>
      </c>
      <c r="D14" s="204" t="s">
        <v>139</v>
      </c>
      <c r="E14" s="205">
        <v>5</v>
      </c>
      <c r="F14" s="273"/>
      <c r="G14" s="207">
        <f t="shared" si="0"/>
        <v>0</v>
      </c>
      <c r="O14" s="200"/>
      <c r="CA14" s="200"/>
      <c r="CB14" s="200"/>
    </row>
    <row r="15" spans="1:104" s="192" customFormat="1" ht="33.75" x14ac:dyDescent="0.2">
      <c r="A15" s="201">
        <v>5</v>
      </c>
      <c r="B15" s="202" t="s">
        <v>418</v>
      </c>
      <c r="C15" s="208" t="s">
        <v>334</v>
      </c>
      <c r="D15" s="204" t="s">
        <v>139</v>
      </c>
      <c r="E15" s="205">
        <v>62</v>
      </c>
      <c r="F15" s="273"/>
      <c r="G15" s="207">
        <f t="shared" si="0"/>
        <v>0</v>
      </c>
      <c r="O15" s="200"/>
      <c r="CA15" s="200"/>
      <c r="CB15" s="200"/>
    </row>
    <row r="16" spans="1:104" s="192" customFormat="1" ht="33.75" x14ac:dyDescent="0.2">
      <c r="A16" s="201">
        <v>6</v>
      </c>
      <c r="B16" s="202" t="s">
        <v>419</v>
      </c>
      <c r="C16" s="208" t="s">
        <v>335</v>
      </c>
      <c r="D16" s="204" t="s">
        <v>139</v>
      </c>
      <c r="E16" s="205">
        <v>7</v>
      </c>
      <c r="F16" s="273"/>
      <c r="G16" s="207">
        <f t="shared" si="0"/>
        <v>0</v>
      </c>
      <c r="O16" s="200"/>
      <c r="CA16" s="200"/>
      <c r="CB16" s="200"/>
    </row>
    <row r="17" spans="1:104" s="192" customFormat="1" ht="33.75" x14ac:dyDescent="0.2">
      <c r="A17" s="201">
        <v>7</v>
      </c>
      <c r="B17" s="202" t="s">
        <v>420</v>
      </c>
      <c r="C17" s="208" t="s">
        <v>336</v>
      </c>
      <c r="D17" s="204" t="s">
        <v>234</v>
      </c>
      <c r="E17" s="205">
        <v>0</v>
      </c>
      <c r="F17" s="273"/>
      <c r="G17" s="207">
        <f t="shared" si="0"/>
        <v>0</v>
      </c>
      <c r="O17" s="200"/>
      <c r="CA17" s="200"/>
      <c r="CB17" s="200"/>
    </row>
    <row r="18" spans="1:104" s="192" customFormat="1" ht="33.75" x14ac:dyDescent="0.2">
      <c r="A18" s="201">
        <v>8</v>
      </c>
      <c r="B18" s="202" t="s">
        <v>421</v>
      </c>
      <c r="C18" s="208" t="s">
        <v>337</v>
      </c>
      <c r="D18" s="204" t="s">
        <v>234</v>
      </c>
      <c r="E18" s="205">
        <v>3</v>
      </c>
      <c r="F18" s="273"/>
      <c r="G18" s="207">
        <f t="shared" si="0"/>
        <v>0</v>
      </c>
      <c r="O18" s="200"/>
      <c r="CA18" s="200"/>
      <c r="CB18" s="200"/>
    </row>
    <row r="19" spans="1:104" s="192" customFormat="1" ht="33.75" x14ac:dyDescent="0.2">
      <c r="A19" s="201">
        <v>9</v>
      </c>
      <c r="B19" s="202" t="s">
        <v>422</v>
      </c>
      <c r="C19" s="208" t="s">
        <v>338</v>
      </c>
      <c r="D19" s="204" t="s">
        <v>234</v>
      </c>
      <c r="E19" s="205">
        <v>130</v>
      </c>
      <c r="F19" s="273"/>
      <c r="G19" s="207">
        <f t="shared" si="0"/>
        <v>0</v>
      </c>
      <c r="O19" s="200"/>
      <c r="CA19" s="200"/>
      <c r="CB19" s="200"/>
    </row>
    <row r="20" spans="1:104" s="192" customFormat="1" ht="33.75" x14ac:dyDescent="0.2">
      <c r="A20" s="201">
        <v>10</v>
      </c>
      <c r="B20" s="202" t="s">
        <v>569</v>
      </c>
      <c r="C20" s="208" t="s">
        <v>339</v>
      </c>
      <c r="D20" s="204" t="s">
        <v>234</v>
      </c>
      <c r="E20" s="205">
        <v>20</v>
      </c>
      <c r="F20" s="273"/>
      <c r="G20" s="207">
        <f t="shared" si="0"/>
        <v>0</v>
      </c>
      <c r="O20" s="200"/>
      <c r="CA20" s="200"/>
      <c r="CB20" s="200"/>
    </row>
    <row r="21" spans="1:104" s="192" customFormat="1" ht="33.75" x14ac:dyDescent="0.2">
      <c r="A21" s="201">
        <v>11</v>
      </c>
      <c r="B21" s="202" t="s">
        <v>423</v>
      </c>
      <c r="C21" s="208" t="s">
        <v>340</v>
      </c>
      <c r="D21" s="204" t="s">
        <v>234</v>
      </c>
      <c r="E21" s="205">
        <v>8</v>
      </c>
      <c r="F21" s="273"/>
      <c r="G21" s="207">
        <f t="shared" si="0"/>
        <v>0</v>
      </c>
      <c r="O21" s="200"/>
      <c r="CA21" s="200"/>
      <c r="CB21" s="200"/>
    </row>
    <row r="22" spans="1:104" s="192" customFormat="1" x14ac:dyDescent="0.2">
      <c r="A22" s="209"/>
      <c r="B22" s="210" t="s">
        <v>341</v>
      </c>
      <c r="C22" s="211" t="s">
        <v>329</v>
      </c>
      <c r="D22" s="212"/>
      <c r="E22" s="213"/>
      <c r="F22" s="214"/>
      <c r="G22" s="215">
        <f>SUM(G11:G21)</f>
        <v>0</v>
      </c>
      <c r="O22" s="200">
        <v>4</v>
      </c>
      <c r="BA22" s="216" t="e">
        <f>SUM(#REF!)</f>
        <v>#REF!</v>
      </c>
      <c r="BB22" s="216" t="e">
        <f>SUM(#REF!)</f>
        <v>#REF!</v>
      </c>
      <c r="BC22" s="216" t="e">
        <f>SUM(#REF!)</f>
        <v>#REF!</v>
      </c>
      <c r="BD22" s="216" t="e">
        <f>SUM(#REF!)</f>
        <v>#REF!</v>
      </c>
      <c r="BE22" s="216" t="e">
        <f>SUM(#REF!)</f>
        <v>#REF!</v>
      </c>
    </row>
    <row r="23" spans="1:104" s="192" customFormat="1" x14ac:dyDescent="0.2">
      <c r="A23" s="201"/>
      <c r="B23" s="202"/>
      <c r="C23" s="203"/>
      <c r="D23" s="204"/>
      <c r="E23" s="205"/>
      <c r="F23" s="206"/>
      <c r="G23" s="207"/>
      <c r="O23" s="200"/>
      <c r="CA23" s="200"/>
      <c r="CB23" s="200"/>
    </row>
    <row r="24" spans="1:104" s="192" customFormat="1" ht="67.5" x14ac:dyDescent="0.2">
      <c r="A24" s="201"/>
      <c r="B24" s="202"/>
      <c r="C24" s="203" t="s">
        <v>342</v>
      </c>
      <c r="D24" s="204"/>
      <c r="E24" s="205"/>
      <c r="F24" s="274"/>
      <c r="G24" s="207"/>
      <c r="O24" s="200">
        <v>2</v>
      </c>
      <c r="AC24" s="192">
        <v>1</v>
      </c>
      <c r="AZ24" s="192">
        <v>4</v>
      </c>
      <c r="BA24" s="192">
        <f>IF(AZ24=1,G24,0)</f>
        <v>0</v>
      </c>
      <c r="BB24" s="192">
        <f>IF(AZ24=2,G24,0)</f>
        <v>0</v>
      </c>
      <c r="BC24" s="192">
        <f>IF(AZ24=3,G24,0)</f>
        <v>0</v>
      </c>
      <c r="BD24" s="192">
        <f>IF(AZ24=4,G24,0)</f>
        <v>0</v>
      </c>
      <c r="BE24" s="192">
        <f>IF(AZ24=5,G24,0)</f>
        <v>0</v>
      </c>
      <c r="CA24" s="200">
        <v>12</v>
      </c>
      <c r="CB24" s="200">
        <v>0</v>
      </c>
      <c r="CZ24" s="192">
        <v>0</v>
      </c>
    </row>
    <row r="25" spans="1:104" s="192" customFormat="1" x14ac:dyDescent="0.2">
      <c r="A25" s="201"/>
      <c r="B25" s="202"/>
      <c r="C25" s="203" t="s">
        <v>343</v>
      </c>
      <c r="D25" s="204"/>
      <c r="E25" s="205"/>
      <c r="F25" s="274"/>
      <c r="G25" s="207"/>
      <c r="O25" s="200">
        <v>2</v>
      </c>
      <c r="AC25" s="192">
        <v>1</v>
      </c>
      <c r="AZ25" s="192">
        <v>4</v>
      </c>
      <c r="BA25" s="192">
        <f>IF(AZ25=1,G25,0)</f>
        <v>0</v>
      </c>
      <c r="BB25" s="192">
        <f>IF(AZ25=2,G25,0)</f>
        <v>0</v>
      </c>
      <c r="BC25" s="192">
        <f>IF(AZ25=3,G25,0)</f>
        <v>0</v>
      </c>
      <c r="BD25" s="192">
        <f>IF(AZ25=4,G25,0)</f>
        <v>0</v>
      </c>
      <c r="BE25" s="192">
        <f>IF(AZ25=5,G25,0)</f>
        <v>0</v>
      </c>
      <c r="CA25" s="200">
        <v>12</v>
      </c>
      <c r="CB25" s="200">
        <v>0</v>
      </c>
      <c r="CZ25" s="192">
        <v>0</v>
      </c>
    </row>
    <row r="26" spans="1:104" s="192" customFormat="1" x14ac:dyDescent="0.2">
      <c r="A26" s="201">
        <v>12</v>
      </c>
      <c r="B26" s="202" t="s">
        <v>424</v>
      </c>
      <c r="C26" s="208" t="s">
        <v>398</v>
      </c>
      <c r="D26" s="204" t="s">
        <v>234</v>
      </c>
      <c r="E26" s="205">
        <v>88</v>
      </c>
      <c r="F26" s="273"/>
      <c r="G26" s="207">
        <f t="shared" ref="G26:G58" si="1">E26*F26</f>
        <v>0</v>
      </c>
      <c r="O26" s="200"/>
      <c r="CA26" s="200"/>
      <c r="CB26" s="200"/>
    </row>
    <row r="27" spans="1:104" s="192" customFormat="1" x14ac:dyDescent="0.2">
      <c r="A27" s="201">
        <v>13</v>
      </c>
      <c r="B27" s="202" t="s">
        <v>425</v>
      </c>
      <c r="C27" s="208" t="s">
        <v>399</v>
      </c>
      <c r="D27" s="204" t="s">
        <v>234</v>
      </c>
      <c r="E27" s="205">
        <v>280</v>
      </c>
      <c r="F27" s="273"/>
      <c r="G27" s="207">
        <f t="shared" si="1"/>
        <v>0</v>
      </c>
      <c r="O27" s="200"/>
      <c r="CA27" s="200"/>
      <c r="CB27" s="200"/>
    </row>
    <row r="28" spans="1:104" s="192" customFormat="1" x14ac:dyDescent="0.2">
      <c r="A28" s="201">
        <v>14</v>
      </c>
      <c r="B28" s="202" t="s">
        <v>426</v>
      </c>
      <c r="C28" s="208" t="s">
        <v>393</v>
      </c>
      <c r="D28" s="204" t="s">
        <v>139</v>
      </c>
      <c r="E28" s="205">
        <v>1</v>
      </c>
      <c r="F28" s="273"/>
      <c r="G28" s="207">
        <f t="shared" si="1"/>
        <v>0</v>
      </c>
      <c r="O28" s="200"/>
      <c r="CA28" s="200"/>
      <c r="CB28" s="200"/>
    </row>
    <row r="29" spans="1:104" s="192" customFormat="1" x14ac:dyDescent="0.2">
      <c r="A29" s="201">
        <v>15</v>
      </c>
      <c r="B29" s="202" t="s">
        <v>427</v>
      </c>
      <c r="C29" s="208" t="s">
        <v>394</v>
      </c>
      <c r="D29" s="204" t="s">
        <v>139</v>
      </c>
      <c r="E29" s="205">
        <v>14</v>
      </c>
      <c r="F29" s="273"/>
      <c r="G29" s="207">
        <f t="shared" si="1"/>
        <v>0</v>
      </c>
      <c r="O29" s="200"/>
      <c r="CA29" s="200"/>
      <c r="CB29" s="200"/>
    </row>
    <row r="30" spans="1:104" s="192" customFormat="1" x14ac:dyDescent="0.2">
      <c r="A30" s="201">
        <v>16</v>
      </c>
      <c r="B30" s="202" t="s">
        <v>428</v>
      </c>
      <c r="C30" s="208" t="s">
        <v>395</v>
      </c>
      <c r="D30" s="204" t="s">
        <v>234</v>
      </c>
      <c r="E30" s="205">
        <v>22</v>
      </c>
      <c r="F30" s="273"/>
      <c r="G30" s="207">
        <f t="shared" si="1"/>
        <v>0</v>
      </c>
      <c r="O30" s="200"/>
      <c r="CA30" s="200"/>
      <c r="CB30" s="200"/>
    </row>
    <row r="31" spans="1:104" s="192" customFormat="1" x14ac:dyDescent="0.2">
      <c r="A31" s="201">
        <v>17</v>
      </c>
      <c r="B31" s="202" t="s">
        <v>429</v>
      </c>
      <c r="C31" s="208" t="s">
        <v>396</v>
      </c>
      <c r="D31" s="204" t="s">
        <v>139</v>
      </c>
      <c r="E31" s="205">
        <v>9</v>
      </c>
      <c r="F31" s="273"/>
      <c r="G31" s="207">
        <f t="shared" si="1"/>
        <v>0</v>
      </c>
      <c r="O31" s="200"/>
      <c r="CA31" s="200"/>
      <c r="CB31" s="200"/>
    </row>
    <row r="32" spans="1:104" s="192" customFormat="1" x14ac:dyDescent="0.2">
      <c r="A32" s="201">
        <v>18</v>
      </c>
      <c r="B32" s="202" t="s">
        <v>430</v>
      </c>
      <c r="C32" s="208" t="s">
        <v>397</v>
      </c>
      <c r="D32" s="204" t="s">
        <v>139</v>
      </c>
      <c r="E32" s="205">
        <v>0</v>
      </c>
      <c r="F32" s="273"/>
      <c r="G32" s="207">
        <f t="shared" si="1"/>
        <v>0</v>
      </c>
      <c r="O32" s="200"/>
      <c r="CA32" s="200"/>
      <c r="CB32" s="200"/>
    </row>
    <row r="33" spans="1:80" s="192" customFormat="1" x14ac:dyDescent="0.2">
      <c r="A33" s="201">
        <v>19</v>
      </c>
      <c r="B33" s="202" t="s">
        <v>431</v>
      </c>
      <c r="C33" s="208" t="s">
        <v>570</v>
      </c>
      <c r="D33" s="204" t="s">
        <v>139</v>
      </c>
      <c r="E33" s="205">
        <v>1</v>
      </c>
      <c r="F33" s="273"/>
      <c r="G33" s="207">
        <f t="shared" si="1"/>
        <v>0</v>
      </c>
      <c r="O33" s="200"/>
      <c r="CA33" s="200"/>
      <c r="CB33" s="200"/>
    </row>
    <row r="34" spans="1:80" s="192" customFormat="1" ht="22.5" x14ac:dyDescent="0.2">
      <c r="A34" s="201">
        <v>20</v>
      </c>
      <c r="B34" s="202" t="s">
        <v>432</v>
      </c>
      <c r="C34" s="208" t="s">
        <v>413</v>
      </c>
      <c r="D34" s="204" t="s">
        <v>139</v>
      </c>
      <c r="E34" s="205">
        <v>2</v>
      </c>
      <c r="F34" s="273"/>
      <c r="G34" s="207">
        <f t="shared" si="1"/>
        <v>0</v>
      </c>
      <c r="O34" s="200"/>
      <c r="CA34" s="200"/>
      <c r="CB34" s="200"/>
    </row>
    <row r="35" spans="1:80" s="192" customFormat="1" ht="22.5" x14ac:dyDescent="0.2">
      <c r="A35" s="201">
        <v>21</v>
      </c>
      <c r="B35" s="202" t="s">
        <v>433</v>
      </c>
      <c r="C35" s="208" t="s">
        <v>506</v>
      </c>
      <c r="D35" s="204" t="s">
        <v>139</v>
      </c>
      <c r="E35" s="205">
        <v>85</v>
      </c>
      <c r="F35" s="273"/>
      <c r="G35" s="207">
        <f t="shared" si="1"/>
        <v>0</v>
      </c>
      <c r="O35" s="200"/>
      <c r="CA35" s="200"/>
      <c r="CB35" s="200"/>
    </row>
    <row r="36" spans="1:80" s="192" customFormat="1" ht="22.5" x14ac:dyDescent="0.2">
      <c r="A36" s="201">
        <v>22</v>
      </c>
      <c r="B36" s="202" t="s">
        <v>434</v>
      </c>
      <c r="C36" s="208" t="s">
        <v>507</v>
      </c>
      <c r="D36" s="204" t="s">
        <v>139</v>
      </c>
      <c r="E36" s="205">
        <v>48</v>
      </c>
      <c r="F36" s="273"/>
      <c r="G36" s="207">
        <f t="shared" si="1"/>
        <v>0</v>
      </c>
      <c r="O36" s="200"/>
      <c r="CA36" s="200"/>
      <c r="CB36" s="200"/>
    </row>
    <row r="37" spans="1:80" s="192" customFormat="1" x14ac:dyDescent="0.2">
      <c r="A37" s="201">
        <v>23</v>
      </c>
      <c r="B37" s="202" t="s">
        <v>435</v>
      </c>
      <c r="C37" s="208" t="s">
        <v>510</v>
      </c>
      <c r="D37" s="204" t="s">
        <v>139</v>
      </c>
      <c r="E37" s="205">
        <v>12</v>
      </c>
      <c r="F37" s="273"/>
      <c r="G37" s="207">
        <f t="shared" si="1"/>
        <v>0</v>
      </c>
      <c r="O37" s="200"/>
      <c r="CA37" s="200"/>
      <c r="CB37" s="200"/>
    </row>
    <row r="38" spans="1:80" s="192" customFormat="1" ht="22.5" x14ac:dyDescent="0.2">
      <c r="A38" s="201">
        <v>24</v>
      </c>
      <c r="B38" s="202" t="s">
        <v>436</v>
      </c>
      <c r="C38" s="208" t="s">
        <v>400</v>
      </c>
      <c r="D38" s="204" t="s">
        <v>139</v>
      </c>
      <c r="E38" s="205">
        <v>1</v>
      </c>
      <c r="F38" s="273"/>
      <c r="G38" s="207">
        <f t="shared" si="1"/>
        <v>0</v>
      </c>
      <c r="O38" s="200"/>
      <c r="CA38" s="200"/>
      <c r="CB38" s="200"/>
    </row>
    <row r="39" spans="1:80" s="192" customFormat="1" x14ac:dyDescent="0.2">
      <c r="A39" s="201">
        <v>25</v>
      </c>
      <c r="B39" s="202" t="s">
        <v>437</v>
      </c>
      <c r="C39" s="208" t="s">
        <v>344</v>
      </c>
      <c r="D39" s="204" t="s">
        <v>139</v>
      </c>
      <c r="E39" s="205">
        <v>10</v>
      </c>
      <c r="F39" s="273"/>
      <c r="G39" s="207">
        <f t="shared" si="1"/>
        <v>0</v>
      </c>
      <c r="O39" s="200"/>
      <c r="CA39" s="200"/>
      <c r="CB39" s="200"/>
    </row>
    <row r="40" spans="1:80" s="192" customFormat="1" x14ac:dyDescent="0.2">
      <c r="A40" s="201">
        <v>26</v>
      </c>
      <c r="B40" s="202" t="s">
        <v>438</v>
      </c>
      <c r="C40" s="208" t="s">
        <v>401</v>
      </c>
      <c r="D40" s="204" t="s">
        <v>139</v>
      </c>
      <c r="E40" s="205">
        <v>125</v>
      </c>
      <c r="F40" s="273"/>
      <c r="G40" s="207">
        <f t="shared" si="1"/>
        <v>0</v>
      </c>
      <c r="O40" s="200"/>
      <c r="CA40" s="200"/>
      <c r="CB40" s="200"/>
    </row>
    <row r="41" spans="1:80" s="192" customFormat="1" ht="22.5" x14ac:dyDescent="0.2">
      <c r="A41" s="201">
        <v>27</v>
      </c>
      <c r="B41" s="202" t="s">
        <v>439</v>
      </c>
      <c r="C41" s="208" t="s">
        <v>499</v>
      </c>
      <c r="D41" s="204" t="s">
        <v>234</v>
      </c>
      <c r="E41" s="205">
        <v>50</v>
      </c>
      <c r="F41" s="273"/>
      <c r="G41" s="207">
        <f t="shared" si="1"/>
        <v>0</v>
      </c>
      <c r="O41" s="200"/>
      <c r="CA41" s="200"/>
      <c r="CB41" s="200"/>
    </row>
    <row r="42" spans="1:80" s="192" customFormat="1" x14ac:dyDescent="0.2">
      <c r="A42" s="201">
        <v>28</v>
      </c>
      <c r="B42" s="202" t="s">
        <v>440</v>
      </c>
      <c r="C42" s="208" t="s">
        <v>345</v>
      </c>
      <c r="D42" s="204" t="s">
        <v>234</v>
      </c>
      <c r="E42" s="205">
        <v>160</v>
      </c>
      <c r="F42" s="273"/>
      <c r="G42" s="207">
        <f t="shared" si="1"/>
        <v>0</v>
      </c>
      <c r="O42" s="200"/>
      <c r="CA42" s="200"/>
      <c r="CB42" s="200"/>
    </row>
    <row r="43" spans="1:80" s="192" customFormat="1" ht="22.5" x14ac:dyDescent="0.2">
      <c r="A43" s="201">
        <v>29</v>
      </c>
      <c r="B43" s="202" t="s">
        <v>441</v>
      </c>
      <c r="C43" s="208" t="s">
        <v>392</v>
      </c>
      <c r="D43" s="204" t="s">
        <v>139</v>
      </c>
      <c r="E43" s="205">
        <v>1</v>
      </c>
      <c r="F43" s="273"/>
      <c r="G43" s="207">
        <f t="shared" si="1"/>
        <v>0</v>
      </c>
      <c r="O43" s="200"/>
      <c r="CA43" s="200"/>
      <c r="CB43" s="200"/>
    </row>
    <row r="44" spans="1:80" s="192" customFormat="1" ht="22.5" x14ac:dyDescent="0.2">
      <c r="A44" s="201">
        <v>30</v>
      </c>
      <c r="B44" s="202" t="s">
        <v>442</v>
      </c>
      <c r="C44" s="208" t="s">
        <v>346</v>
      </c>
      <c r="D44" s="204" t="s">
        <v>139</v>
      </c>
      <c r="E44" s="205">
        <v>14</v>
      </c>
      <c r="F44" s="273"/>
      <c r="G44" s="207">
        <f t="shared" si="1"/>
        <v>0</v>
      </c>
      <c r="O44" s="200"/>
      <c r="CA44" s="200"/>
      <c r="CB44" s="200"/>
    </row>
    <row r="45" spans="1:80" s="192" customFormat="1" x14ac:dyDescent="0.2">
      <c r="A45" s="201">
        <v>31</v>
      </c>
      <c r="B45" s="202" t="s">
        <v>443</v>
      </c>
      <c r="C45" s="208" t="s">
        <v>347</v>
      </c>
      <c r="D45" s="204" t="s">
        <v>139</v>
      </c>
      <c r="E45" s="205">
        <v>10</v>
      </c>
      <c r="F45" s="273"/>
      <c r="G45" s="207">
        <f t="shared" si="1"/>
        <v>0</v>
      </c>
      <c r="O45" s="200"/>
      <c r="CA45" s="200"/>
      <c r="CB45" s="200"/>
    </row>
    <row r="46" spans="1:80" s="192" customFormat="1" x14ac:dyDescent="0.2">
      <c r="A46" s="201">
        <v>32</v>
      </c>
      <c r="B46" s="202" t="s">
        <v>444</v>
      </c>
      <c r="C46" s="208" t="s">
        <v>348</v>
      </c>
      <c r="D46" s="204" t="s">
        <v>139</v>
      </c>
      <c r="E46" s="205">
        <v>15</v>
      </c>
      <c r="F46" s="273"/>
      <c r="G46" s="207">
        <f t="shared" si="1"/>
        <v>0</v>
      </c>
      <c r="O46" s="200"/>
      <c r="CA46" s="200"/>
      <c r="CB46" s="200"/>
    </row>
    <row r="47" spans="1:80" s="192" customFormat="1" x14ac:dyDescent="0.2">
      <c r="A47" s="201">
        <v>33</v>
      </c>
      <c r="B47" s="202" t="s">
        <v>445</v>
      </c>
      <c r="C47" s="208" t="s">
        <v>349</v>
      </c>
      <c r="D47" s="204" t="s">
        <v>139</v>
      </c>
      <c r="E47" s="205">
        <v>10</v>
      </c>
      <c r="F47" s="273"/>
      <c r="G47" s="207">
        <f t="shared" si="1"/>
        <v>0</v>
      </c>
      <c r="O47" s="200"/>
      <c r="CA47" s="200"/>
      <c r="CB47" s="200"/>
    </row>
    <row r="48" spans="1:80" s="192" customFormat="1" x14ac:dyDescent="0.2">
      <c r="A48" s="201">
        <v>34</v>
      </c>
      <c r="B48" s="202" t="s">
        <v>446</v>
      </c>
      <c r="C48" s="208" t="s">
        <v>350</v>
      </c>
      <c r="D48" s="204" t="s">
        <v>139</v>
      </c>
      <c r="E48" s="205">
        <v>15</v>
      </c>
      <c r="F48" s="273"/>
      <c r="G48" s="207">
        <f t="shared" si="1"/>
        <v>0</v>
      </c>
      <c r="O48" s="200"/>
      <c r="CA48" s="200"/>
      <c r="CB48" s="200"/>
    </row>
    <row r="49" spans="1:104" s="192" customFormat="1" x14ac:dyDescent="0.2">
      <c r="A49" s="201">
        <v>35</v>
      </c>
      <c r="B49" s="202" t="s">
        <v>447</v>
      </c>
      <c r="C49" s="208" t="s">
        <v>351</v>
      </c>
      <c r="D49" s="204" t="s">
        <v>139</v>
      </c>
      <c r="E49" s="205">
        <v>10</v>
      </c>
      <c r="F49" s="273"/>
      <c r="G49" s="207">
        <f t="shared" si="1"/>
        <v>0</v>
      </c>
      <c r="O49" s="200"/>
      <c r="CA49" s="200"/>
      <c r="CB49" s="200"/>
    </row>
    <row r="50" spans="1:104" s="192" customFormat="1" x14ac:dyDescent="0.2">
      <c r="A50" s="201">
        <v>36</v>
      </c>
      <c r="B50" s="202" t="s">
        <v>448</v>
      </c>
      <c r="C50" s="208" t="s">
        <v>352</v>
      </c>
      <c r="D50" s="204" t="s">
        <v>139</v>
      </c>
      <c r="E50" s="205">
        <v>0</v>
      </c>
      <c r="F50" s="273"/>
      <c r="G50" s="207">
        <f t="shared" si="1"/>
        <v>0</v>
      </c>
      <c r="O50" s="200"/>
      <c r="CA50" s="200"/>
      <c r="CB50" s="200"/>
    </row>
    <row r="51" spans="1:104" s="192" customFormat="1" ht="22.5" x14ac:dyDescent="0.2">
      <c r="A51" s="201">
        <v>37</v>
      </c>
      <c r="B51" s="202" t="s">
        <v>449</v>
      </c>
      <c r="C51" s="208" t="s">
        <v>353</v>
      </c>
      <c r="D51" s="204" t="s">
        <v>139</v>
      </c>
      <c r="E51" s="205">
        <v>5</v>
      </c>
      <c r="F51" s="273"/>
      <c r="G51" s="207">
        <f t="shared" si="1"/>
        <v>0</v>
      </c>
      <c r="O51" s="200"/>
      <c r="CA51" s="200"/>
      <c r="CB51" s="200"/>
    </row>
    <row r="52" spans="1:104" s="192" customFormat="1" x14ac:dyDescent="0.2">
      <c r="A52" s="201">
        <v>38</v>
      </c>
      <c r="B52" s="202" t="s">
        <v>450</v>
      </c>
      <c r="C52" s="208" t="s">
        <v>508</v>
      </c>
      <c r="D52" s="204" t="s">
        <v>139</v>
      </c>
      <c r="E52" s="205">
        <v>22</v>
      </c>
      <c r="F52" s="273"/>
      <c r="G52" s="207">
        <f t="shared" si="1"/>
        <v>0</v>
      </c>
      <c r="O52" s="200"/>
      <c r="CA52" s="200"/>
      <c r="CB52" s="200"/>
    </row>
    <row r="53" spans="1:104" s="192" customFormat="1" x14ac:dyDescent="0.2">
      <c r="A53" s="201">
        <v>39</v>
      </c>
      <c r="B53" s="202" t="s">
        <v>451</v>
      </c>
      <c r="C53" s="208" t="s">
        <v>355</v>
      </c>
      <c r="D53" s="204" t="s">
        <v>356</v>
      </c>
      <c r="E53" s="205">
        <v>150</v>
      </c>
      <c r="F53" s="273"/>
      <c r="G53" s="207">
        <f t="shared" si="1"/>
        <v>0</v>
      </c>
      <c r="O53" s="200"/>
      <c r="CA53" s="200"/>
      <c r="CB53" s="200"/>
    </row>
    <row r="54" spans="1:104" s="192" customFormat="1" x14ac:dyDescent="0.2">
      <c r="A54" s="201">
        <v>40</v>
      </c>
      <c r="B54" s="202" t="s">
        <v>452</v>
      </c>
      <c r="C54" s="208" t="s">
        <v>402</v>
      </c>
      <c r="D54" s="204" t="s">
        <v>139</v>
      </c>
      <c r="E54" s="205">
        <v>23</v>
      </c>
      <c r="F54" s="273"/>
      <c r="G54" s="207">
        <f t="shared" si="1"/>
        <v>0</v>
      </c>
      <c r="O54" s="200"/>
      <c r="CA54" s="200"/>
      <c r="CB54" s="200"/>
    </row>
    <row r="55" spans="1:104" s="192" customFormat="1" x14ac:dyDescent="0.2">
      <c r="A55" s="201">
        <v>41</v>
      </c>
      <c r="B55" s="202" t="s">
        <v>453</v>
      </c>
      <c r="C55" s="208" t="s">
        <v>403</v>
      </c>
      <c r="D55" s="204" t="s">
        <v>139</v>
      </c>
      <c r="E55" s="205">
        <v>10</v>
      </c>
      <c r="F55" s="273"/>
      <c r="G55" s="207">
        <f t="shared" si="1"/>
        <v>0</v>
      </c>
      <c r="O55" s="200"/>
      <c r="CA55" s="200"/>
      <c r="CB55" s="200"/>
    </row>
    <row r="56" spans="1:104" s="192" customFormat="1" x14ac:dyDescent="0.2">
      <c r="A56" s="201">
        <v>42</v>
      </c>
      <c r="B56" s="202" t="s">
        <v>454</v>
      </c>
      <c r="C56" s="208" t="s">
        <v>498</v>
      </c>
      <c r="D56" s="204" t="s">
        <v>139</v>
      </c>
      <c r="E56" s="205">
        <v>1</v>
      </c>
      <c r="F56" s="273"/>
      <c r="G56" s="207">
        <f t="shared" si="1"/>
        <v>0</v>
      </c>
      <c r="O56" s="200"/>
      <c r="CA56" s="200"/>
      <c r="CB56" s="200"/>
    </row>
    <row r="57" spans="1:104" s="192" customFormat="1" ht="22.5" x14ac:dyDescent="0.2">
      <c r="A57" s="201">
        <v>43</v>
      </c>
      <c r="B57" s="202" t="s">
        <v>455</v>
      </c>
      <c r="C57" s="208" t="s">
        <v>404</v>
      </c>
      <c r="D57" s="204" t="s">
        <v>139</v>
      </c>
      <c r="E57" s="205">
        <v>46</v>
      </c>
      <c r="F57" s="273"/>
      <c r="G57" s="207">
        <f t="shared" si="1"/>
        <v>0</v>
      </c>
      <c r="O57" s="200"/>
      <c r="CA57" s="200"/>
      <c r="CB57" s="200"/>
    </row>
    <row r="58" spans="1:104" s="192" customFormat="1" x14ac:dyDescent="0.2">
      <c r="A58" s="201">
        <v>44</v>
      </c>
      <c r="B58" s="202" t="s">
        <v>456</v>
      </c>
      <c r="C58" s="208" t="s">
        <v>405</v>
      </c>
      <c r="D58" s="204" t="s">
        <v>139</v>
      </c>
      <c r="E58" s="205">
        <v>19</v>
      </c>
      <c r="F58" s="273"/>
      <c r="G58" s="207">
        <f t="shared" si="1"/>
        <v>0</v>
      </c>
      <c r="O58" s="200"/>
      <c r="CA58" s="200"/>
      <c r="CB58" s="200"/>
    </row>
    <row r="59" spans="1:104" s="192" customFormat="1" x14ac:dyDescent="0.2">
      <c r="A59" s="209"/>
      <c r="B59" s="210" t="s">
        <v>341</v>
      </c>
      <c r="C59" s="211" t="s">
        <v>343</v>
      </c>
      <c r="D59" s="212"/>
      <c r="E59" s="213"/>
      <c r="F59" s="275"/>
      <c r="G59" s="215">
        <f>SUM(G26:G58)</f>
        <v>0</v>
      </c>
      <c r="O59" s="200">
        <v>4</v>
      </c>
      <c r="BA59" s="216" t="e">
        <f>SUM(#REF!)</f>
        <v>#REF!</v>
      </c>
      <c r="BB59" s="216" t="e">
        <f>SUM(#REF!)</f>
        <v>#REF!</v>
      </c>
      <c r="BC59" s="216" t="e">
        <f>SUM(#REF!)</f>
        <v>#REF!</v>
      </c>
      <c r="BD59" s="216" t="e">
        <f>SUM(#REF!)</f>
        <v>#REF!</v>
      </c>
      <c r="BE59" s="216" t="e">
        <f>SUM(#REF!)</f>
        <v>#REF!</v>
      </c>
    </row>
    <row r="60" spans="1:104" s="192" customFormat="1" x14ac:dyDescent="0.2">
      <c r="A60" s="201"/>
      <c r="B60" s="202"/>
      <c r="C60" s="208"/>
      <c r="D60" s="204"/>
      <c r="E60" s="205"/>
      <c r="F60" s="274"/>
      <c r="G60" s="207"/>
      <c r="O60" s="200"/>
      <c r="CA60" s="200"/>
      <c r="CB60" s="200"/>
    </row>
    <row r="61" spans="1:104" s="192" customFormat="1" x14ac:dyDescent="0.2">
      <c r="A61" s="201"/>
      <c r="B61" s="202"/>
      <c r="C61" s="203" t="s">
        <v>357</v>
      </c>
      <c r="D61" s="204"/>
      <c r="E61" s="205"/>
      <c r="F61" s="274"/>
      <c r="G61" s="207"/>
      <c r="O61" s="200">
        <v>2</v>
      </c>
      <c r="AZ61" s="192">
        <v>4</v>
      </c>
      <c r="BA61" s="192">
        <f>IF(AZ61=1,G61,0)</f>
        <v>0</v>
      </c>
      <c r="BB61" s="192">
        <f>IF(AZ61=2,G61,0)</f>
        <v>0</v>
      </c>
      <c r="BC61" s="192">
        <f>IF(AZ61=3,G61,0)</f>
        <v>0</v>
      </c>
      <c r="BD61" s="192">
        <f>IF(AZ61=4,G61,0)</f>
        <v>0</v>
      </c>
      <c r="BE61" s="192">
        <f>IF(AZ61=5,G61,0)</f>
        <v>0</v>
      </c>
      <c r="CA61" s="200">
        <v>12</v>
      </c>
      <c r="CB61" s="200">
        <v>0</v>
      </c>
      <c r="CZ61" s="192">
        <v>0</v>
      </c>
    </row>
    <row r="62" spans="1:104" s="192" customFormat="1" ht="22.5" x14ac:dyDescent="0.2">
      <c r="A62" s="201">
        <v>45</v>
      </c>
      <c r="B62" s="202" t="s">
        <v>457</v>
      </c>
      <c r="C62" s="208" t="s">
        <v>354</v>
      </c>
      <c r="D62" s="204" t="s">
        <v>139</v>
      </c>
      <c r="E62" s="205">
        <v>3</v>
      </c>
      <c r="F62" s="273"/>
      <c r="G62" s="207">
        <f t="shared" ref="G62:G67" si="2">E62*F62</f>
        <v>0</v>
      </c>
      <c r="O62" s="200"/>
      <c r="CA62" s="200"/>
      <c r="CB62" s="200"/>
    </row>
    <row r="63" spans="1:104" s="192" customFormat="1" x14ac:dyDescent="0.2">
      <c r="A63" s="201">
        <v>46</v>
      </c>
      <c r="B63" s="202" t="s">
        <v>458</v>
      </c>
      <c r="C63" s="208" t="s">
        <v>503</v>
      </c>
      <c r="D63" s="204" t="s">
        <v>234</v>
      </c>
      <c r="E63" s="205">
        <v>330</v>
      </c>
      <c r="F63" s="273"/>
      <c r="G63" s="207">
        <f t="shared" si="2"/>
        <v>0</v>
      </c>
      <c r="O63" s="200"/>
      <c r="CA63" s="200"/>
      <c r="CB63" s="200"/>
    </row>
    <row r="64" spans="1:104" s="192" customFormat="1" x14ac:dyDescent="0.2">
      <c r="A64" s="201">
        <v>47</v>
      </c>
      <c r="B64" s="202" t="s">
        <v>459</v>
      </c>
      <c r="C64" s="208" t="s">
        <v>504</v>
      </c>
      <c r="D64" s="204" t="s">
        <v>139</v>
      </c>
      <c r="E64" s="205">
        <v>30</v>
      </c>
      <c r="F64" s="273"/>
      <c r="G64" s="207">
        <f t="shared" si="2"/>
        <v>0</v>
      </c>
      <c r="O64" s="200"/>
      <c r="CA64" s="200"/>
      <c r="CB64" s="200"/>
    </row>
    <row r="65" spans="1:104" s="192" customFormat="1" x14ac:dyDescent="0.2">
      <c r="A65" s="201">
        <v>48</v>
      </c>
      <c r="B65" s="202" t="s">
        <v>460</v>
      </c>
      <c r="C65" s="208" t="s">
        <v>496</v>
      </c>
      <c r="D65" s="204" t="s">
        <v>190</v>
      </c>
      <c r="E65" s="205">
        <v>0.4</v>
      </c>
      <c r="F65" s="273"/>
      <c r="G65" s="207">
        <f t="shared" si="2"/>
        <v>0</v>
      </c>
      <c r="O65" s="200"/>
      <c r="CA65" s="200"/>
      <c r="CB65" s="200"/>
    </row>
    <row r="66" spans="1:104" s="192" customFormat="1" x14ac:dyDescent="0.2">
      <c r="A66" s="201">
        <v>49</v>
      </c>
      <c r="B66" s="202" t="s">
        <v>461</v>
      </c>
      <c r="C66" s="208" t="s">
        <v>497</v>
      </c>
      <c r="D66" s="204" t="s">
        <v>190</v>
      </c>
      <c r="E66" s="205">
        <v>0.4</v>
      </c>
      <c r="F66" s="273"/>
      <c r="G66" s="207">
        <f t="shared" si="2"/>
        <v>0</v>
      </c>
      <c r="O66" s="200"/>
      <c r="CA66" s="200"/>
      <c r="CB66" s="200"/>
    </row>
    <row r="67" spans="1:104" s="192" customFormat="1" x14ac:dyDescent="0.2">
      <c r="A67" s="201">
        <v>50</v>
      </c>
      <c r="B67" s="202" t="s">
        <v>462</v>
      </c>
      <c r="C67" s="221" t="s">
        <v>500</v>
      </c>
      <c r="D67" s="227" t="s">
        <v>139</v>
      </c>
      <c r="E67" s="228">
        <v>10</v>
      </c>
      <c r="F67" s="273"/>
      <c r="G67" s="207">
        <f t="shared" si="2"/>
        <v>0</v>
      </c>
      <c r="O67" s="200"/>
      <c r="CA67" s="200"/>
      <c r="CB67" s="200"/>
    </row>
    <row r="68" spans="1:104" s="192" customFormat="1" x14ac:dyDescent="0.2">
      <c r="A68" s="209"/>
      <c r="B68" s="210" t="s">
        <v>341</v>
      </c>
      <c r="C68" s="211" t="s">
        <v>357</v>
      </c>
      <c r="D68" s="212"/>
      <c r="E68" s="213"/>
      <c r="F68" s="214"/>
      <c r="G68" s="215">
        <f>SUM(G62:X66)</f>
        <v>0</v>
      </c>
      <c r="O68" s="200">
        <v>4</v>
      </c>
      <c r="BA68" s="216" t="e">
        <f>SUM(#REF!)</f>
        <v>#REF!</v>
      </c>
      <c r="BB68" s="216" t="e">
        <f>SUM(#REF!)</f>
        <v>#REF!</v>
      </c>
      <c r="BC68" s="216" t="e">
        <f>SUM(#REF!)</f>
        <v>#REF!</v>
      </c>
      <c r="BD68" s="216" t="e">
        <f>SUM(#REF!)</f>
        <v>#REF!</v>
      </c>
      <c r="BE68" s="216" t="e">
        <f>SUM(#REF!)</f>
        <v>#REF!</v>
      </c>
    </row>
    <row r="69" spans="1:104" s="192" customFormat="1" x14ac:dyDescent="0.2">
      <c r="A69" s="201"/>
      <c r="B69" s="202"/>
      <c r="C69" s="217"/>
      <c r="D69" s="218"/>
      <c r="E69" s="219"/>
      <c r="F69" s="220"/>
      <c r="G69" s="207"/>
      <c r="O69" s="200"/>
      <c r="CA69" s="200"/>
      <c r="CB69" s="200"/>
    </row>
    <row r="70" spans="1:104" s="192" customFormat="1" x14ac:dyDescent="0.2">
      <c r="A70" s="201"/>
      <c r="B70" s="202"/>
      <c r="C70" s="203" t="s">
        <v>358</v>
      </c>
      <c r="D70" s="204"/>
      <c r="E70" s="205"/>
      <c r="F70" s="206"/>
      <c r="G70" s="207"/>
      <c r="O70" s="200">
        <v>2</v>
      </c>
      <c r="AZ70" s="192">
        <v>4</v>
      </c>
      <c r="BA70" s="192">
        <f>IF(AZ70=1,G70,0)</f>
        <v>0</v>
      </c>
      <c r="BB70" s="192">
        <f>IF(AZ70=2,G70,0)</f>
        <v>0</v>
      </c>
      <c r="BC70" s="192">
        <f>IF(AZ70=3,G70,0)</f>
        <v>0</v>
      </c>
      <c r="BD70" s="192">
        <f>IF(AZ70=4,G70,0)</f>
        <v>0</v>
      </c>
      <c r="BE70" s="192">
        <f>IF(AZ70=5,G70,0)</f>
        <v>0</v>
      </c>
      <c r="CA70" s="200">
        <v>12</v>
      </c>
      <c r="CB70" s="200">
        <v>0</v>
      </c>
      <c r="CZ70" s="192">
        <v>0</v>
      </c>
    </row>
    <row r="71" spans="1:104" s="192" customFormat="1" x14ac:dyDescent="0.2">
      <c r="A71" s="201">
        <v>51</v>
      </c>
      <c r="B71" s="202" t="s">
        <v>463</v>
      </c>
      <c r="C71" s="208" t="s">
        <v>359</v>
      </c>
      <c r="D71" s="204" t="s">
        <v>360</v>
      </c>
      <c r="E71" s="205">
        <v>1</v>
      </c>
      <c r="F71" s="273"/>
      <c r="G71" s="207">
        <f t="shared" ref="G71:G109" si="3">E71*F71</f>
        <v>0</v>
      </c>
      <c r="O71" s="200"/>
      <c r="CA71" s="200"/>
      <c r="CB71" s="200"/>
    </row>
    <row r="72" spans="1:104" s="192" customFormat="1" x14ac:dyDescent="0.2">
      <c r="A72" s="209"/>
      <c r="B72" s="210" t="s">
        <v>341</v>
      </c>
      <c r="C72" s="211" t="s">
        <v>358</v>
      </c>
      <c r="D72" s="212"/>
      <c r="E72" s="213"/>
      <c r="F72" s="214"/>
      <c r="G72" s="215">
        <f>SUM(G70:G71)</f>
        <v>0</v>
      </c>
      <c r="O72" s="200">
        <v>4</v>
      </c>
      <c r="BA72" s="216" t="e">
        <f>SUM(#REF!)</f>
        <v>#REF!</v>
      </c>
      <c r="BB72" s="216" t="e">
        <f>SUM(#REF!)</f>
        <v>#REF!</v>
      </c>
      <c r="BC72" s="216" t="e">
        <f>SUM(#REF!)</f>
        <v>#REF!</v>
      </c>
      <c r="BD72" s="216" t="e">
        <f>SUM(#REF!)</f>
        <v>#REF!</v>
      </c>
      <c r="BE72" s="216" t="e">
        <f>SUM(#REF!)</f>
        <v>#REF!</v>
      </c>
    </row>
    <row r="73" spans="1:104" s="192" customFormat="1" x14ac:dyDescent="0.2">
      <c r="A73" s="201"/>
      <c r="B73" s="202"/>
      <c r="C73" s="217"/>
      <c r="D73" s="218"/>
      <c r="E73" s="219"/>
      <c r="F73" s="220"/>
      <c r="G73" s="207"/>
      <c r="O73" s="200"/>
      <c r="CA73" s="200"/>
      <c r="CB73" s="200"/>
    </row>
    <row r="74" spans="1:104" s="192" customFormat="1" x14ac:dyDescent="0.2">
      <c r="A74" s="201"/>
      <c r="B74" s="202"/>
      <c r="C74" s="203" t="s">
        <v>361</v>
      </c>
      <c r="D74" s="204"/>
      <c r="E74" s="205"/>
      <c r="F74" s="206"/>
      <c r="G74" s="207"/>
      <c r="O74" s="200">
        <v>2</v>
      </c>
      <c r="AC74" s="192">
        <v>1</v>
      </c>
      <c r="AZ74" s="192">
        <v>4</v>
      </c>
      <c r="BA74" s="192">
        <f>IF(AZ74=1,G74,0)</f>
        <v>0</v>
      </c>
      <c r="BB74" s="192">
        <f>IF(AZ74=2,G74,0)</f>
        <v>0</v>
      </c>
      <c r="BC74" s="192">
        <f>IF(AZ74=3,G74,0)</f>
        <v>0</v>
      </c>
      <c r="BD74" s="192">
        <f>IF(AZ74=4,G74,0)</f>
        <v>0</v>
      </c>
      <c r="BE74" s="192">
        <f>IF(AZ74=5,G74,0)</f>
        <v>0</v>
      </c>
      <c r="CA74" s="200">
        <v>12</v>
      </c>
      <c r="CB74" s="200">
        <v>0</v>
      </c>
      <c r="CZ74" s="192">
        <v>0</v>
      </c>
    </row>
    <row r="75" spans="1:104" s="192" customFormat="1" x14ac:dyDescent="0.2">
      <c r="A75" s="201">
        <v>52</v>
      </c>
      <c r="B75" s="202" t="s">
        <v>464</v>
      </c>
      <c r="C75" s="208" t="s">
        <v>362</v>
      </c>
      <c r="D75" s="204" t="s">
        <v>234</v>
      </c>
      <c r="E75" s="205">
        <v>88</v>
      </c>
      <c r="F75" s="273"/>
      <c r="G75" s="207">
        <f t="shared" si="3"/>
        <v>0</v>
      </c>
      <c r="O75" s="200"/>
      <c r="CA75" s="200"/>
      <c r="CB75" s="200"/>
    </row>
    <row r="76" spans="1:104" s="192" customFormat="1" x14ac:dyDescent="0.2">
      <c r="A76" s="201">
        <v>53</v>
      </c>
      <c r="B76" s="202" t="s">
        <v>465</v>
      </c>
      <c r="C76" s="208" t="s">
        <v>363</v>
      </c>
      <c r="D76" s="204" t="s">
        <v>234</v>
      </c>
      <c r="E76" s="205">
        <v>280</v>
      </c>
      <c r="F76" s="273"/>
      <c r="G76" s="207">
        <f t="shared" si="3"/>
        <v>0</v>
      </c>
      <c r="O76" s="200"/>
      <c r="CA76" s="200"/>
      <c r="CB76" s="200"/>
    </row>
    <row r="77" spans="1:104" s="192" customFormat="1" x14ac:dyDescent="0.2">
      <c r="A77" s="201">
        <v>54</v>
      </c>
      <c r="B77" s="202" t="s">
        <v>466</v>
      </c>
      <c r="C77" s="208" t="s">
        <v>509</v>
      </c>
      <c r="D77" s="204" t="s">
        <v>234</v>
      </c>
      <c r="E77" s="205">
        <v>11</v>
      </c>
      <c r="F77" s="273"/>
      <c r="G77" s="207">
        <f t="shared" ref="G77" si="4">E77*F77</f>
        <v>0</v>
      </c>
      <c r="O77" s="200"/>
      <c r="CA77" s="200"/>
      <c r="CB77" s="200"/>
    </row>
    <row r="78" spans="1:104" s="192" customFormat="1" x14ac:dyDescent="0.2">
      <c r="A78" s="201">
        <v>55</v>
      </c>
      <c r="B78" s="202" t="s">
        <v>467</v>
      </c>
      <c r="C78" s="208" t="s">
        <v>406</v>
      </c>
      <c r="D78" s="204" t="s">
        <v>139</v>
      </c>
      <c r="E78" s="205">
        <v>1</v>
      </c>
      <c r="F78" s="273"/>
      <c r="G78" s="207">
        <f t="shared" si="3"/>
        <v>0</v>
      </c>
      <c r="O78" s="200"/>
      <c r="CA78" s="200"/>
      <c r="CB78" s="200"/>
    </row>
    <row r="79" spans="1:104" s="192" customFormat="1" x14ac:dyDescent="0.2">
      <c r="A79" s="201">
        <v>56</v>
      </c>
      <c r="B79" s="202" t="s">
        <v>468</v>
      </c>
      <c r="C79" s="208" t="s">
        <v>407</v>
      </c>
      <c r="D79" s="204" t="s">
        <v>139</v>
      </c>
      <c r="E79" s="205">
        <v>14</v>
      </c>
      <c r="F79" s="273"/>
      <c r="G79" s="207">
        <f t="shared" si="3"/>
        <v>0</v>
      </c>
      <c r="O79" s="200"/>
      <c r="CA79" s="200"/>
      <c r="CB79" s="200"/>
    </row>
    <row r="80" spans="1:104" s="192" customFormat="1" x14ac:dyDescent="0.2">
      <c r="A80" s="201">
        <v>57</v>
      </c>
      <c r="B80" s="202" t="s">
        <v>469</v>
      </c>
      <c r="C80" s="208" t="s">
        <v>408</v>
      </c>
      <c r="D80" s="204" t="s">
        <v>234</v>
      </c>
      <c r="E80" s="205">
        <v>22</v>
      </c>
      <c r="F80" s="273"/>
      <c r="G80" s="207">
        <f t="shared" si="3"/>
        <v>0</v>
      </c>
      <c r="O80" s="200"/>
      <c r="CA80" s="200"/>
      <c r="CB80" s="200"/>
    </row>
    <row r="81" spans="1:80" s="192" customFormat="1" x14ac:dyDescent="0.2">
      <c r="A81" s="201">
        <v>58</v>
      </c>
      <c r="B81" s="202" t="s">
        <v>470</v>
      </c>
      <c r="C81" s="208" t="s">
        <v>409</v>
      </c>
      <c r="D81" s="204" t="s">
        <v>139</v>
      </c>
      <c r="E81" s="205">
        <v>9</v>
      </c>
      <c r="F81" s="273"/>
      <c r="G81" s="207">
        <f t="shared" si="3"/>
        <v>0</v>
      </c>
      <c r="O81" s="200"/>
      <c r="CA81" s="200"/>
      <c r="CB81" s="200"/>
    </row>
    <row r="82" spans="1:80" s="192" customFormat="1" x14ac:dyDescent="0.2">
      <c r="A82" s="201">
        <v>59</v>
      </c>
      <c r="B82" s="202" t="s">
        <v>471</v>
      </c>
      <c r="C82" s="208" t="s">
        <v>410</v>
      </c>
      <c r="D82" s="204" t="s">
        <v>139</v>
      </c>
      <c r="E82" s="205">
        <v>0</v>
      </c>
      <c r="F82" s="273"/>
      <c r="G82" s="207">
        <f t="shared" si="3"/>
        <v>0</v>
      </c>
      <c r="O82" s="200"/>
      <c r="CA82" s="200"/>
      <c r="CB82" s="200"/>
    </row>
    <row r="83" spans="1:80" s="192" customFormat="1" x14ac:dyDescent="0.2">
      <c r="A83" s="201">
        <v>60</v>
      </c>
      <c r="B83" s="202" t="s">
        <v>472</v>
      </c>
      <c r="C83" s="208" t="s">
        <v>411</v>
      </c>
      <c r="D83" s="204" t="s">
        <v>139</v>
      </c>
      <c r="E83" s="205">
        <v>1</v>
      </c>
      <c r="F83" s="273"/>
      <c r="G83" s="207">
        <f t="shared" si="3"/>
        <v>0</v>
      </c>
      <c r="O83" s="200"/>
      <c r="CA83" s="200"/>
      <c r="CB83" s="200"/>
    </row>
    <row r="84" spans="1:80" s="192" customFormat="1" x14ac:dyDescent="0.2">
      <c r="A84" s="201">
        <v>61</v>
      </c>
      <c r="B84" s="202" t="s">
        <v>473</v>
      </c>
      <c r="C84" s="208" t="s">
        <v>412</v>
      </c>
      <c r="D84" s="204" t="s">
        <v>139</v>
      </c>
      <c r="E84" s="205">
        <v>2</v>
      </c>
      <c r="F84" s="273"/>
      <c r="G84" s="207">
        <f t="shared" si="3"/>
        <v>0</v>
      </c>
      <c r="O84" s="200"/>
      <c r="CA84" s="200"/>
      <c r="CB84" s="200"/>
    </row>
    <row r="85" spans="1:80" s="192" customFormat="1" ht="22.5" x14ac:dyDescent="0.2">
      <c r="A85" s="201">
        <v>62</v>
      </c>
      <c r="B85" s="202" t="s">
        <v>474</v>
      </c>
      <c r="C85" s="208" t="s">
        <v>364</v>
      </c>
      <c r="D85" s="204" t="s">
        <v>139</v>
      </c>
      <c r="E85" s="205">
        <v>1</v>
      </c>
      <c r="F85" s="273"/>
      <c r="G85" s="207">
        <f t="shared" si="3"/>
        <v>0</v>
      </c>
      <c r="O85" s="200"/>
      <c r="CA85" s="200"/>
      <c r="CB85" s="200"/>
    </row>
    <row r="86" spans="1:80" s="192" customFormat="1" x14ac:dyDescent="0.2">
      <c r="A86" s="201">
        <v>63</v>
      </c>
      <c r="B86" s="202" t="s">
        <v>475</v>
      </c>
      <c r="C86" s="208" t="s">
        <v>365</v>
      </c>
      <c r="D86" s="204" t="s">
        <v>139</v>
      </c>
      <c r="E86" s="205">
        <v>180</v>
      </c>
      <c r="F86" s="273"/>
      <c r="G86" s="207">
        <f t="shared" si="3"/>
        <v>0</v>
      </c>
      <c r="O86" s="200"/>
      <c r="CA86" s="200"/>
      <c r="CB86" s="200"/>
    </row>
    <row r="87" spans="1:80" s="192" customFormat="1" ht="22.5" x14ac:dyDescent="0.2">
      <c r="A87" s="201">
        <v>64</v>
      </c>
      <c r="B87" s="202" t="s">
        <v>476</v>
      </c>
      <c r="C87" s="208" t="s">
        <v>366</v>
      </c>
      <c r="D87" s="204" t="s">
        <v>139</v>
      </c>
      <c r="E87" s="205">
        <v>50</v>
      </c>
      <c r="F87" s="273"/>
      <c r="G87" s="207">
        <f t="shared" si="3"/>
        <v>0</v>
      </c>
      <c r="O87" s="200"/>
      <c r="CA87" s="200"/>
      <c r="CB87" s="200"/>
    </row>
    <row r="88" spans="1:80" s="192" customFormat="1" x14ac:dyDescent="0.2">
      <c r="A88" s="201">
        <v>65</v>
      </c>
      <c r="B88" s="202" t="s">
        <v>477</v>
      </c>
      <c r="C88" s="208" t="s">
        <v>367</v>
      </c>
      <c r="D88" s="204" t="s">
        <v>139</v>
      </c>
      <c r="E88" s="205">
        <v>45</v>
      </c>
      <c r="F88" s="273"/>
      <c r="G88" s="207">
        <f t="shared" si="3"/>
        <v>0</v>
      </c>
      <c r="O88" s="200"/>
      <c r="CA88" s="200"/>
      <c r="CB88" s="200"/>
    </row>
    <row r="89" spans="1:80" s="192" customFormat="1" x14ac:dyDescent="0.2">
      <c r="A89" s="201">
        <v>66</v>
      </c>
      <c r="B89" s="202" t="s">
        <v>478</v>
      </c>
      <c r="C89" s="208" t="s">
        <v>511</v>
      </c>
      <c r="D89" s="204" t="s">
        <v>139</v>
      </c>
      <c r="E89" s="205">
        <v>85</v>
      </c>
      <c r="F89" s="273"/>
      <c r="G89" s="207">
        <f t="shared" si="3"/>
        <v>0</v>
      </c>
      <c r="O89" s="200"/>
      <c r="CA89" s="200"/>
      <c r="CB89" s="200"/>
    </row>
    <row r="90" spans="1:80" s="192" customFormat="1" ht="22.5" x14ac:dyDescent="0.2">
      <c r="A90" s="201">
        <v>67</v>
      </c>
      <c r="B90" s="202" t="s">
        <v>479</v>
      </c>
      <c r="C90" s="208" t="s">
        <v>512</v>
      </c>
      <c r="D90" s="204" t="s">
        <v>139</v>
      </c>
      <c r="E90" s="205">
        <v>48</v>
      </c>
      <c r="F90" s="273"/>
      <c r="G90" s="207">
        <f t="shared" si="3"/>
        <v>0</v>
      </c>
      <c r="O90" s="200"/>
      <c r="CA90" s="200"/>
      <c r="CB90" s="200"/>
    </row>
    <row r="91" spans="1:80" s="192" customFormat="1" x14ac:dyDescent="0.2">
      <c r="A91" s="201">
        <v>68</v>
      </c>
      <c r="B91" s="202" t="s">
        <v>480</v>
      </c>
      <c r="C91" s="208" t="s">
        <v>368</v>
      </c>
      <c r="D91" s="204" t="s">
        <v>139</v>
      </c>
      <c r="E91" s="205">
        <v>2</v>
      </c>
      <c r="F91" s="273"/>
      <c r="G91" s="207">
        <f t="shared" si="3"/>
        <v>0</v>
      </c>
      <c r="O91" s="200"/>
      <c r="CA91" s="200"/>
      <c r="CB91" s="200"/>
    </row>
    <row r="92" spans="1:80" s="192" customFormat="1" ht="22.5" x14ac:dyDescent="0.2">
      <c r="A92" s="201">
        <v>69</v>
      </c>
      <c r="B92" s="202" t="s">
        <v>481</v>
      </c>
      <c r="C92" s="208" t="s">
        <v>369</v>
      </c>
      <c r="D92" s="204" t="s">
        <v>139</v>
      </c>
      <c r="E92" s="205">
        <v>46</v>
      </c>
      <c r="F92" s="273"/>
      <c r="G92" s="207">
        <f t="shared" si="3"/>
        <v>0</v>
      </c>
      <c r="O92" s="200"/>
      <c r="CA92" s="200"/>
      <c r="CB92" s="200"/>
    </row>
    <row r="93" spans="1:80" s="192" customFormat="1" ht="22.5" x14ac:dyDescent="0.2">
      <c r="A93" s="201">
        <v>70</v>
      </c>
      <c r="B93" s="202" t="s">
        <v>482</v>
      </c>
      <c r="C93" s="208" t="s">
        <v>370</v>
      </c>
      <c r="D93" s="204" t="s">
        <v>139</v>
      </c>
      <c r="E93" s="205">
        <v>19</v>
      </c>
      <c r="F93" s="273"/>
      <c r="G93" s="207">
        <f t="shared" si="3"/>
        <v>0</v>
      </c>
      <c r="O93" s="200"/>
      <c r="CA93" s="200"/>
      <c r="CB93" s="200"/>
    </row>
    <row r="94" spans="1:80" s="192" customFormat="1" ht="22.5" x14ac:dyDescent="0.2">
      <c r="A94" s="201">
        <v>71</v>
      </c>
      <c r="B94" s="202" t="s">
        <v>483</v>
      </c>
      <c r="C94" s="208" t="s">
        <v>371</v>
      </c>
      <c r="D94" s="204" t="s">
        <v>139</v>
      </c>
      <c r="E94" s="205">
        <v>5</v>
      </c>
      <c r="F94" s="273"/>
      <c r="G94" s="207">
        <f t="shared" si="3"/>
        <v>0</v>
      </c>
      <c r="O94" s="200"/>
      <c r="CA94" s="200"/>
      <c r="CB94" s="200"/>
    </row>
    <row r="95" spans="1:80" s="192" customFormat="1" ht="22.5" x14ac:dyDescent="0.2">
      <c r="A95" s="201">
        <v>72</v>
      </c>
      <c r="B95" s="202" t="s">
        <v>484</v>
      </c>
      <c r="C95" s="208" t="s">
        <v>372</v>
      </c>
      <c r="D95" s="204" t="s">
        <v>139</v>
      </c>
      <c r="E95" s="205">
        <v>19</v>
      </c>
      <c r="F95" s="273"/>
      <c r="G95" s="207">
        <f t="shared" si="3"/>
        <v>0</v>
      </c>
      <c r="O95" s="200"/>
      <c r="CA95" s="200"/>
      <c r="CB95" s="200"/>
    </row>
    <row r="96" spans="1:80" s="192" customFormat="1" ht="22.5" x14ac:dyDescent="0.2">
      <c r="A96" s="201">
        <v>73</v>
      </c>
      <c r="B96" s="202" t="s">
        <v>485</v>
      </c>
      <c r="C96" s="208" t="s">
        <v>505</v>
      </c>
      <c r="D96" s="204" t="s">
        <v>139</v>
      </c>
      <c r="E96" s="205">
        <v>3</v>
      </c>
      <c r="F96" s="273"/>
      <c r="G96" s="207">
        <f t="shared" ref="G96" si="5">E96*F96</f>
        <v>0</v>
      </c>
      <c r="O96" s="200"/>
      <c r="CA96" s="200"/>
      <c r="CB96" s="200"/>
    </row>
    <row r="97" spans="1:104" s="192" customFormat="1" ht="22.5" x14ac:dyDescent="0.2">
      <c r="A97" s="201">
        <v>74</v>
      </c>
      <c r="B97" s="202" t="s">
        <v>501</v>
      </c>
      <c r="C97" s="208" t="s">
        <v>373</v>
      </c>
      <c r="D97" s="204" t="s">
        <v>139</v>
      </c>
      <c r="E97" s="205">
        <v>23</v>
      </c>
      <c r="F97" s="273"/>
      <c r="G97" s="207">
        <f t="shared" si="3"/>
        <v>0</v>
      </c>
      <c r="O97" s="200"/>
      <c r="CA97" s="200"/>
      <c r="CB97" s="200"/>
    </row>
    <row r="98" spans="1:104" s="192" customFormat="1" ht="22.5" x14ac:dyDescent="0.2">
      <c r="A98" s="201">
        <v>75</v>
      </c>
      <c r="B98" s="202" t="s">
        <v>486</v>
      </c>
      <c r="C98" s="208" t="s">
        <v>374</v>
      </c>
      <c r="D98" s="204" t="s">
        <v>139</v>
      </c>
      <c r="E98" s="205">
        <v>10</v>
      </c>
      <c r="F98" s="273"/>
      <c r="G98" s="207">
        <f t="shared" si="3"/>
        <v>0</v>
      </c>
      <c r="O98" s="200"/>
      <c r="CA98" s="200"/>
      <c r="CB98" s="200"/>
    </row>
    <row r="99" spans="1:104" s="192" customFormat="1" x14ac:dyDescent="0.2">
      <c r="A99" s="201">
        <v>76</v>
      </c>
      <c r="B99" s="202" t="s">
        <v>487</v>
      </c>
      <c r="C99" s="208" t="s">
        <v>375</v>
      </c>
      <c r="D99" s="204" t="s">
        <v>234</v>
      </c>
      <c r="E99" s="205">
        <v>105</v>
      </c>
      <c r="F99" s="273"/>
      <c r="G99" s="207">
        <f t="shared" si="3"/>
        <v>0</v>
      </c>
      <c r="O99" s="200"/>
      <c r="CA99" s="200"/>
      <c r="CB99" s="200"/>
    </row>
    <row r="100" spans="1:104" s="192" customFormat="1" x14ac:dyDescent="0.2">
      <c r="A100" s="201">
        <v>77</v>
      </c>
      <c r="B100" s="202" t="s">
        <v>488</v>
      </c>
      <c r="C100" s="229" t="s">
        <v>376</v>
      </c>
      <c r="D100" s="204" t="s">
        <v>139</v>
      </c>
      <c r="E100" s="205">
        <v>0</v>
      </c>
      <c r="F100" s="273"/>
      <c r="G100" s="207">
        <f t="shared" si="3"/>
        <v>0</v>
      </c>
      <c r="O100" s="200"/>
      <c r="CA100" s="200"/>
      <c r="CB100" s="200"/>
    </row>
    <row r="101" spans="1:104" s="192" customFormat="1" x14ac:dyDescent="0.2">
      <c r="A101" s="201">
        <v>78</v>
      </c>
      <c r="B101" s="202" t="s">
        <v>489</v>
      </c>
      <c r="C101" s="208" t="s">
        <v>377</v>
      </c>
      <c r="D101" s="204" t="s">
        <v>234</v>
      </c>
      <c r="E101" s="205">
        <v>20</v>
      </c>
      <c r="F101" s="273"/>
      <c r="G101" s="207">
        <f t="shared" si="3"/>
        <v>0</v>
      </c>
      <c r="O101" s="200"/>
      <c r="CA101" s="200"/>
      <c r="CB101" s="200"/>
    </row>
    <row r="102" spans="1:104" s="192" customFormat="1" x14ac:dyDescent="0.2">
      <c r="A102" s="201">
        <v>79</v>
      </c>
      <c r="B102" s="202" t="s">
        <v>490</v>
      </c>
      <c r="C102" s="208" t="s">
        <v>378</v>
      </c>
      <c r="D102" s="204" t="s">
        <v>139</v>
      </c>
      <c r="E102" s="205">
        <v>10</v>
      </c>
      <c r="F102" s="273"/>
      <c r="G102" s="207">
        <f t="shared" si="3"/>
        <v>0</v>
      </c>
      <c r="O102" s="200"/>
      <c r="CA102" s="200"/>
      <c r="CB102" s="200"/>
    </row>
    <row r="103" spans="1:104" s="192" customFormat="1" x14ac:dyDescent="0.2">
      <c r="A103" s="201">
        <v>80</v>
      </c>
      <c r="B103" s="202" t="s">
        <v>491</v>
      </c>
      <c r="C103" s="208" t="s">
        <v>379</v>
      </c>
      <c r="D103" s="204" t="s">
        <v>234</v>
      </c>
      <c r="E103" s="205">
        <v>210</v>
      </c>
      <c r="F103" s="273"/>
      <c r="G103" s="207">
        <f t="shared" si="3"/>
        <v>0</v>
      </c>
      <c r="O103" s="200"/>
      <c r="CA103" s="200"/>
      <c r="CB103" s="200"/>
    </row>
    <row r="104" spans="1:104" s="192" customFormat="1" x14ac:dyDescent="0.2">
      <c r="A104" s="201">
        <v>81</v>
      </c>
      <c r="B104" s="202" t="s">
        <v>492</v>
      </c>
      <c r="C104" s="208" t="s">
        <v>380</v>
      </c>
      <c r="D104" s="204" t="s">
        <v>234</v>
      </c>
      <c r="E104" s="205">
        <v>1150</v>
      </c>
      <c r="F104" s="273"/>
      <c r="G104" s="207">
        <f t="shared" si="3"/>
        <v>0</v>
      </c>
      <c r="O104" s="200"/>
      <c r="CA104" s="200"/>
      <c r="CB104" s="200"/>
    </row>
    <row r="105" spans="1:104" s="192" customFormat="1" x14ac:dyDescent="0.2">
      <c r="A105" s="201">
        <v>82</v>
      </c>
      <c r="B105" s="202" t="s">
        <v>493</v>
      </c>
      <c r="C105" s="208" t="s">
        <v>381</v>
      </c>
      <c r="D105" s="204" t="s">
        <v>234</v>
      </c>
      <c r="E105" s="205">
        <v>980</v>
      </c>
      <c r="F105" s="273"/>
      <c r="G105" s="207">
        <f t="shared" si="3"/>
        <v>0</v>
      </c>
      <c r="O105" s="200"/>
      <c r="CA105" s="200"/>
      <c r="CB105" s="200"/>
    </row>
    <row r="106" spans="1:104" s="192" customFormat="1" ht="22.5" x14ac:dyDescent="0.2">
      <c r="A106" s="201">
        <v>83</v>
      </c>
      <c r="B106" s="202" t="s">
        <v>494</v>
      </c>
      <c r="C106" s="208" t="s">
        <v>382</v>
      </c>
      <c r="D106" s="204" t="s">
        <v>139</v>
      </c>
      <c r="E106" s="205">
        <v>14</v>
      </c>
      <c r="F106" s="273"/>
      <c r="G106" s="207">
        <f t="shared" si="3"/>
        <v>0</v>
      </c>
      <c r="O106" s="200"/>
      <c r="CA106" s="200"/>
      <c r="CB106" s="200"/>
    </row>
    <row r="107" spans="1:104" s="192" customFormat="1" x14ac:dyDescent="0.2">
      <c r="A107" s="201">
        <v>84</v>
      </c>
      <c r="B107" s="202" t="s">
        <v>495</v>
      </c>
      <c r="C107" s="208" t="s">
        <v>567</v>
      </c>
      <c r="D107" s="204" t="s">
        <v>139</v>
      </c>
      <c r="E107" s="205">
        <v>1</v>
      </c>
      <c r="F107" s="273"/>
      <c r="G107" s="207">
        <f t="shared" si="3"/>
        <v>0</v>
      </c>
      <c r="O107" s="200"/>
      <c r="CA107" s="200"/>
      <c r="CB107" s="200"/>
    </row>
    <row r="108" spans="1:104" s="192" customFormat="1" x14ac:dyDescent="0.2">
      <c r="A108" s="201">
        <v>85</v>
      </c>
      <c r="B108" s="202" t="s">
        <v>502</v>
      </c>
      <c r="C108" s="208" t="s">
        <v>568</v>
      </c>
      <c r="D108" s="204" t="s">
        <v>139</v>
      </c>
      <c r="E108" s="205">
        <v>3</v>
      </c>
      <c r="F108" s="273"/>
      <c r="G108" s="207">
        <f t="shared" si="3"/>
        <v>0</v>
      </c>
      <c r="O108" s="200"/>
      <c r="CA108" s="200"/>
      <c r="CB108" s="200"/>
    </row>
    <row r="109" spans="1:104" s="192" customFormat="1" x14ac:dyDescent="0.2">
      <c r="A109" s="201">
        <v>86</v>
      </c>
      <c r="B109" s="202" t="s">
        <v>571</v>
      </c>
      <c r="C109" s="208" t="s">
        <v>383</v>
      </c>
      <c r="D109" s="204" t="s">
        <v>139</v>
      </c>
      <c r="E109" s="205">
        <v>100</v>
      </c>
      <c r="F109" s="273"/>
      <c r="G109" s="207">
        <f t="shared" si="3"/>
        <v>0</v>
      </c>
      <c r="O109" s="200"/>
      <c r="CA109" s="200"/>
      <c r="CB109" s="200"/>
    </row>
    <row r="110" spans="1:104" s="192" customFormat="1" x14ac:dyDescent="0.2">
      <c r="A110" s="209"/>
      <c r="B110" s="210" t="s">
        <v>341</v>
      </c>
      <c r="C110" s="211" t="s">
        <v>361</v>
      </c>
      <c r="D110" s="212"/>
      <c r="E110" s="213"/>
      <c r="F110" s="214"/>
      <c r="G110" s="215">
        <f>SUM(G75:G109)</f>
        <v>0</v>
      </c>
      <c r="O110" s="200">
        <v>4</v>
      </c>
      <c r="BA110" s="216" t="e">
        <f>SUM(#REF!)</f>
        <v>#REF!</v>
      </c>
      <c r="BB110" s="216" t="e">
        <f>SUM(#REF!)</f>
        <v>#REF!</v>
      </c>
      <c r="BC110" s="216" t="e">
        <f>SUM(#REF!)</f>
        <v>#REF!</v>
      </c>
      <c r="BD110" s="216" t="e">
        <f>SUM(#REF!)</f>
        <v>#REF!</v>
      </c>
      <c r="BE110" s="216" t="e">
        <f>SUM(#REF!)</f>
        <v>#REF!</v>
      </c>
    </row>
    <row r="111" spans="1:104" s="192" customFormat="1" x14ac:dyDescent="0.2">
      <c r="A111" s="201"/>
      <c r="B111" s="202"/>
      <c r="C111" s="208"/>
      <c r="D111" s="204"/>
      <c r="E111" s="205"/>
      <c r="F111" s="206"/>
      <c r="G111" s="207"/>
      <c r="O111" s="200"/>
      <c r="CA111" s="200"/>
      <c r="CB111" s="200"/>
    </row>
    <row r="112" spans="1:104" s="192" customFormat="1" x14ac:dyDescent="0.2">
      <c r="A112" s="201"/>
      <c r="B112" s="202"/>
      <c r="C112" s="203" t="s">
        <v>384</v>
      </c>
      <c r="D112" s="204"/>
      <c r="E112" s="205"/>
      <c r="F112" s="206"/>
      <c r="G112" s="207"/>
      <c r="O112" s="200">
        <v>2</v>
      </c>
      <c r="AC112" s="192">
        <v>1</v>
      </c>
      <c r="AZ112" s="192">
        <v>4</v>
      </c>
      <c r="BA112" s="192">
        <f>IF(AZ112=1,G112,0)</f>
        <v>0</v>
      </c>
      <c r="BB112" s="192">
        <f>IF(AZ112=2,G112,0)</f>
        <v>0</v>
      </c>
      <c r="BC112" s="192">
        <f>IF(AZ112=3,G112,0)</f>
        <v>0</v>
      </c>
      <c r="BD112" s="192">
        <f>IF(AZ112=4,G112,0)</f>
        <v>0</v>
      </c>
      <c r="BE112" s="192">
        <f>IF(AZ112=5,G112,0)</f>
        <v>0</v>
      </c>
      <c r="CA112" s="200">
        <v>12</v>
      </c>
      <c r="CB112" s="200">
        <v>0</v>
      </c>
      <c r="CZ112" s="192">
        <v>0</v>
      </c>
    </row>
    <row r="113" spans="1:80" s="192" customFormat="1" x14ac:dyDescent="0.2">
      <c r="A113" s="201">
        <v>87</v>
      </c>
      <c r="B113" s="202" t="s">
        <v>572</v>
      </c>
      <c r="C113" s="208" t="s">
        <v>385</v>
      </c>
      <c r="D113" s="204" t="s">
        <v>139</v>
      </c>
      <c r="E113" s="205">
        <v>1</v>
      </c>
      <c r="F113" s="273"/>
      <c r="G113" s="207">
        <f>E113*F113</f>
        <v>0</v>
      </c>
      <c r="O113" s="200"/>
      <c r="CA113" s="200"/>
      <c r="CB113" s="200"/>
    </row>
    <row r="114" spans="1:80" s="192" customFormat="1" x14ac:dyDescent="0.2">
      <c r="A114" s="209"/>
      <c r="B114" s="210" t="s">
        <v>341</v>
      </c>
      <c r="C114" s="211" t="s">
        <v>384</v>
      </c>
      <c r="D114" s="212"/>
      <c r="E114" s="213"/>
      <c r="F114" s="214"/>
      <c r="G114" s="215">
        <f>SUM(G113:G113)</f>
        <v>0</v>
      </c>
      <c r="O114" s="200">
        <v>4</v>
      </c>
      <c r="BA114" s="216" t="e">
        <f>SUM(#REF!)</f>
        <v>#REF!</v>
      </c>
      <c r="BB114" s="216" t="e">
        <f>SUM(#REF!)</f>
        <v>#REF!</v>
      </c>
      <c r="BC114" s="216" t="e">
        <f>SUM(#REF!)</f>
        <v>#REF!</v>
      </c>
      <c r="BD114" s="216" t="e">
        <f>SUM(#REF!)</f>
        <v>#REF!</v>
      </c>
      <c r="BE114" s="216" t="e">
        <f>SUM(#REF!)</f>
        <v>#REF!</v>
      </c>
    </row>
    <row r="115" spans="1:80" s="192" customFormat="1" x14ac:dyDescent="0.2">
      <c r="A115" s="201"/>
      <c r="B115" s="202"/>
      <c r="C115" s="208"/>
      <c r="D115" s="204"/>
      <c r="E115" s="205"/>
      <c r="F115" s="206"/>
      <c r="G115" s="207"/>
      <c r="O115" s="200"/>
      <c r="CA115" s="200"/>
      <c r="CB115" s="200"/>
    </row>
    <row r="116" spans="1:80" s="192" customFormat="1" ht="22.5" x14ac:dyDescent="0.2">
      <c r="A116" s="201">
        <v>88</v>
      </c>
      <c r="B116" s="202" t="s">
        <v>573</v>
      </c>
      <c r="C116" s="208" t="s">
        <v>386</v>
      </c>
      <c r="D116" s="204" t="s">
        <v>316</v>
      </c>
      <c r="E116" s="205">
        <v>1</v>
      </c>
      <c r="F116" s="273"/>
      <c r="G116" s="207">
        <f>E116*F116</f>
        <v>0</v>
      </c>
      <c r="O116" s="200"/>
      <c r="CA116" s="200"/>
      <c r="CB116" s="200"/>
    </row>
    <row r="117" spans="1:80" s="192" customFormat="1" x14ac:dyDescent="0.2">
      <c r="A117" s="201">
        <v>89</v>
      </c>
      <c r="B117" s="202" t="s">
        <v>574</v>
      </c>
      <c r="C117" s="208" t="s">
        <v>387</v>
      </c>
      <c r="D117" s="204" t="s">
        <v>316</v>
      </c>
      <c r="E117" s="205">
        <v>1</v>
      </c>
      <c r="F117" s="273"/>
      <c r="G117" s="207">
        <f>E117*F117</f>
        <v>0</v>
      </c>
      <c r="O117" s="200"/>
      <c r="CA117" s="200"/>
      <c r="CB117" s="200"/>
    </row>
    <row r="118" spans="1:80" s="192" customFormat="1" x14ac:dyDescent="0.2">
      <c r="A118" s="209"/>
      <c r="B118" s="210" t="s">
        <v>341</v>
      </c>
      <c r="C118" s="211" t="s">
        <v>388</v>
      </c>
      <c r="D118" s="212"/>
      <c r="E118" s="213"/>
      <c r="F118" s="214"/>
      <c r="G118" s="215">
        <f>SUM(G116:G117)</f>
        <v>0</v>
      </c>
      <c r="O118" s="200">
        <v>4</v>
      </c>
      <c r="BA118" s="216" t="e">
        <f>SUM(#REF!)</f>
        <v>#REF!</v>
      </c>
      <c r="BB118" s="216" t="e">
        <f>SUM(#REF!)</f>
        <v>#REF!</v>
      </c>
      <c r="BC118" s="216" t="e">
        <f>SUM(#REF!)</f>
        <v>#REF!</v>
      </c>
      <c r="BD118" s="216" t="e">
        <f>SUM(#REF!)</f>
        <v>#REF!</v>
      </c>
      <c r="BE118" s="216" t="e">
        <f>SUM(#REF!)</f>
        <v>#REF!</v>
      </c>
    </row>
    <row r="119" spans="1:80" s="192" customFormat="1" x14ac:dyDescent="0.2">
      <c r="A119" s="201"/>
      <c r="B119" s="202"/>
      <c r="C119" s="221"/>
      <c r="D119" s="218"/>
      <c r="E119" s="219"/>
      <c r="F119" s="220"/>
      <c r="G119" s="207"/>
      <c r="O119" s="200"/>
      <c r="CA119" s="200"/>
      <c r="CB119" s="200"/>
    </row>
    <row r="120" spans="1:80" s="192" customFormat="1" x14ac:dyDescent="0.2">
      <c r="A120" s="209"/>
      <c r="B120" s="210" t="s">
        <v>341</v>
      </c>
      <c r="C120" s="211" t="s">
        <v>389</v>
      </c>
      <c r="D120" s="212"/>
      <c r="E120" s="213"/>
      <c r="F120" s="214"/>
      <c r="G120" s="215">
        <f>G110+G72+G68+G59+G22+G114+G118</f>
        <v>0</v>
      </c>
      <c r="O120" s="200">
        <v>4</v>
      </c>
      <c r="BA120" s="216">
        <f>SUM(BA9:BA10)</f>
        <v>0</v>
      </c>
      <c r="BB120" s="216">
        <f>SUM(BB9:BB10)</f>
        <v>0</v>
      </c>
      <c r="BC120" s="216">
        <f>SUM(BC9:BC10)</f>
        <v>0</v>
      </c>
      <c r="BD120" s="216">
        <f>SUM(BD9:BD10)</f>
        <v>0</v>
      </c>
      <c r="BE120" s="216">
        <f>SUM(BE9:BE10)</f>
        <v>0</v>
      </c>
    </row>
    <row r="121" spans="1:80" s="192" customFormat="1" ht="13.5" thickBot="1" x14ac:dyDescent="0.25">
      <c r="F121" s="222"/>
    </row>
    <row r="122" spans="1:80" s="192" customFormat="1" ht="13.5" thickBot="1" x14ac:dyDescent="0.25">
      <c r="A122" s="223"/>
      <c r="B122" s="224"/>
      <c r="C122" s="224" t="s">
        <v>390</v>
      </c>
      <c r="D122" s="224"/>
      <c r="E122" s="224"/>
      <c r="F122" s="225"/>
      <c r="G122" s="226">
        <f>G120-G118</f>
        <v>0</v>
      </c>
    </row>
    <row r="123" spans="1:80" s="192" customFormat="1" ht="13.5" thickBot="1" x14ac:dyDescent="0.25">
      <c r="A123" s="223"/>
      <c r="B123" s="224"/>
      <c r="C123" s="224" t="s">
        <v>391</v>
      </c>
      <c r="D123" s="224"/>
      <c r="E123" s="224"/>
      <c r="F123" s="225"/>
      <c r="G123" s="226">
        <f>G120</f>
        <v>0</v>
      </c>
    </row>
    <row r="124" spans="1:80" x14ac:dyDescent="0.2">
      <c r="D124" s="10"/>
    </row>
    <row r="125" spans="1:80" x14ac:dyDescent="0.2">
      <c r="D125" s="10"/>
    </row>
    <row r="126" spans="1:80" ht="15.75" customHeight="1" x14ac:dyDescent="0.2">
      <c r="A126" s="368" t="s">
        <v>311</v>
      </c>
      <c r="B126" s="368"/>
      <c r="C126" s="36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80" x14ac:dyDescent="0.2">
      <c r="A127" s="349"/>
      <c r="B127" s="350"/>
      <c r="C127" s="351"/>
      <c r="D127" s="350"/>
      <c r="E127" s="350"/>
      <c r="F127" s="350"/>
      <c r="G127" s="35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312</v>
      </c>
    </row>
    <row r="128" spans="1:80" x14ac:dyDescent="0.2">
      <c r="A128" s="353"/>
      <c r="B128" s="354"/>
      <c r="C128" s="355"/>
      <c r="D128" s="354"/>
      <c r="E128" s="354"/>
      <c r="F128" s="354"/>
      <c r="G128" s="35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2">
      <c r="A129" s="353"/>
      <c r="B129" s="354"/>
      <c r="C129" s="355"/>
      <c r="D129" s="354"/>
      <c r="E129" s="354"/>
      <c r="F129" s="354"/>
      <c r="G129" s="35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">
      <c r="A130" s="353"/>
      <c r="B130" s="354"/>
      <c r="C130" s="355"/>
      <c r="D130" s="354"/>
      <c r="E130" s="354"/>
      <c r="F130" s="354"/>
      <c r="G130" s="35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">
      <c r="A131" s="357"/>
      <c r="B131" s="358"/>
      <c r="C131" s="359"/>
      <c r="D131" s="358"/>
      <c r="E131" s="358"/>
      <c r="F131" s="358"/>
      <c r="G131" s="36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2">
      <c r="D132" s="10"/>
    </row>
    <row r="133" spans="1:24" x14ac:dyDescent="0.2">
      <c r="D133" s="10"/>
    </row>
    <row r="134" spans="1:24" x14ac:dyDescent="0.2">
      <c r="D134" s="10"/>
    </row>
    <row r="135" spans="1:24" x14ac:dyDescent="0.2">
      <c r="D135" s="10"/>
    </row>
    <row r="136" spans="1:24" x14ac:dyDescent="0.2">
      <c r="D136" s="10"/>
    </row>
    <row r="137" spans="1:24" x14ac:dyDescent="0.2">
      <c r="D137" s="10"/>
    </row>
    <row r="138" spans="1:24" x14ac:dyDescent="0.2">
      <c r="D138" s="10"/>
    </row>
    <row r="139" spans="1:24" x14ac:dyDescent="0.2">
      <c r="D139" s="10"/>
    </row>
    <row r="140" spans="1:24" x14ac:dyDescent="0.2">
      <c r="D140" s="10"/>
    </row>
    <row r="141" spans="1:24" x14ac:dyDescent="0.2">
      <c r="D141" s="10"/>
    </row>
    <row r="142" spans="1:24" x14ac:dyDescent="0.2">
      <c r="D142" s="10"/>
    </row>
    <row r="143" spans="1:24" x14ac:dyDescent="0.2">
      <c r="D143" s="10"/>
    </row>
    <row r="144" spans="1:2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</sheetData>
  <protectedRanges>
    <protectedRange sqref="F67" name="Oblast4"/>
    <protectedRange sqref="F77:F109 F113 F116:F117" name="Oblast1"/>
    <protectedRange sqref="A127" name="Oblast1_1"/>
    <protectedRange sqref="A127" name="Oblast3"/>
  </protectedRanges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CZ4993"/>
  <sheetViews>
    <sheetView workbookViewId="0">
      <pane ySplit="7" topLeftCell="A24" activePane="bottomLeft" state="frozen"/>
      <selection pane="bottomLeft" activeCell="C33" sqref="C33"/>
    </sheetView>
  </sheetViews>
  <sheetFormatPr defaultRowHeight="12.75" x14ac:dyDescent="0.2"/>
  <cols>
    <col min="1" max="1" width="3.42578125" customWidth="1"/>
    <col min="2" max="2" width="12.5703125" style="121" customWidth="1"/>
    <col min="3" max="3" width="40.140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57" ht="15.75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92</v>
      </c>
    </row>
    <row r="2" spans="1:57" ht="24.95" customHeight="1" x14ac:dyDescent="0.2">
      <c r="A2" s="50" t="s">
        <v>8</v>
      </c>
      <c r="B2" s="49" t="s">
        <v>43</v>
      </c>
      <c r="C2" s="362" t="s">
        <v>44</v>
      </c>
      <c r="D2" s="363"/>
      <c r="E2" s="363"/>
      <c r="F2" s="363"/>
      <c r="G2" s="364"/>
      <c r="AG2" t="s">
        <v>93</v>
      </c>
    </row>
    <row r="3" spans="1:57" ht="24.95" customHeight="1" x14ac:dyDescent="0.2">
      <c r="A3" s="50" t="s">
        <v>9</v>
      </c>
      <c r="B3" s="49" t="s">
        <v>46</v>
      </c>
      <c r="C3" s="362" t="s">
        <v>47</v>
      </c>
      <c r="D3" s="363"/>
      <c r="E3" s="363"/>
      <c r="F3" s="363"/>
      <c r="G3" s="364"/>
      <c r="AC3" s="121" t="s">
        <v>93</v>
      </c>
      <c r="AG3" t="s">
        <v>94</v>
      </c>
    </row>
    <row r="4" spans="1:57" ht="24.95" customHeight="1" x14ac:dyDescent="0.2">
      <c r="A4" s="139" t="s">
        <v>10</v>
      </c>
      <c r="B4" s="140" t="s">
        <v>54</v>
      </c>
      <c r="C4" s="365" t="s">
        <v>55</v>
      </c>
      <c r="D4" s="366"/>
      <c r="E4" s="366"/>
      <c r="F4" s="366"/>
      <c r="G4" s="367"/>
      <c r="AG4" t="s">
        <v>95</v>
      </c>
    </row>
    <row r="5" spans="1:57" x14ac:dyDescent="0.2">
      <c r="D5" s="10"/>
    </row>
    <row r="6" spans="1:57" s="234" customFormat="1" x14ac:dyDescent="0.2">
      <c r="A6" s="230" t="s">
        <v>96</v>
      </c>
      <c r="B6" s="231" t="s">
        <v>97</v>
      </c>
      <c r="C6" s="231" t="s">
        <v>98</v>
      </c>
      <c r="D6" s="231" t="s">
        <v>99</v>
      </c>
      <c r="E6" s="231" t="s">
        <v>326</v>
      </c>
      <c r="F6" s="232" t="s">
        <v>327</v>
      </c>
      <c r="G6" s="233" t="s">
        <v>328</v>
      </c>
    </row>
    <row r="7" spans="1:57" s="234" customFormat="1" x14ac:dyDescent="0.2">
      <c r="A7" s="235" t="s">
        <v>117</v>
      </c>
      <c r="B7" s="236" t="s">
        <v>85</v>
      </c>
      <c r="C7" s="237" t="s">
        <v>86</v>
      </c>
      <c r="D7" s="238"/>
      <c r="E7" s="239"/>
      <c r="F7" s="240"/>
      <c r="G7" s="241"/>
      <c r="O7" s="234">
        <v>1</v>
      </c>
    </row>
    <row r="8" spans="1:57" s="234" customFormat="1" x14ac:dyDescent="0.2">
      <c r="A8" s="235"/>
      <c r="B8" s="236"/>
      <c r="C8" s="242" t="s">
        <v>384</v>
      </c>
      <c r="D8" s="243"/>
      <c r="E8" s="244"/>
      <c r="F8" s="245"/>
      <c r="G8" s="246"/>
    </row>
    <row r="9" spans="1:57" s="234" customFormat="1" ht="90" x14ac:dyDescent="0.2">
      <c r="A9" s="247"/>
      <c r="B9" s="248"/>
      <c r="C9" s="249" t="s">
        <v>513</v>
      </c>
      <c r="D9" s="250"/>
      <c r="E9" s="251"/>
      <c r="F9" s="252"/>
      <c r="G9" s="253"/>
    </row>
    <row r="10" spans="1:57" s="234" customFormat="1" ht="22.5" x14ac:dyDescent="0.2">
      <c r="A10" s="247"/>
      <c r="B10" s="248"/>
      <c r="C10" s="249" t="s">
        <v>514</v>
      </c>
      <c r="D10" s="250"/>
      <c r="E10" s="251"/>
      <c r="F10" s="252"/>
      <c r="G10" s="253"/>
    </row>
    <row r="11" spans="1:57" s="234" customFormat="1" x14ac:dyDescent="0.2">
      <c r="A11" s="247">
        <v>1</v>
      </c>
      <c r="B11" s="248" t="s">
        <v>576</v>
      </c>
      <c r="C11" s="254" t="s">
        <v>564</v>
      </c>
      <c r="D11" s="250" t="s">
        <v>139</v>
      </c>
      <c r="E11" s="251">
        <v>180</v>
      </c>
      <c r="F11" s="255">
        <v>0</v>
      </c>
      <c r="G11" s="253">
        <f>E11*F11</f>
        <v>0</v>
      </c>
    </row>
    <row r="12" spans="1:57" s="234" customFormat="1" x14ac:dyDescent="0.2">
      <c r="A12" s="247">
        <v>2</v>
      </c>
      <c r="B12" s="248" t="s">
        <v>576</v>
      </c>
      <c r="C12" s="254" t="s">
        <v>565</v>
      </c>
      <c r="D12" s="250" t="s">
        <v>139</v>
      </c>
      <c r="E12" s="251">
        <v>15</v>
      </c>
      <c r="F12" s="255">
        <v>0</v>
      </c>
      <c r="G12" s="253">
        <f>E12*F12</f>
        <v>0</v>
      </c>
    </row>
    <row r="13" spans="1:57" s="234" customFormat="1" ht="22.5" x14ac:dyDescent="0.2">
      <c r="A13" s="247">
        <v>3</v>
      </c>
      <c r="B13" s="248" t="s">
        <v>576</v>
      </c>
      <c r="C13" s="254" t="s">
        <v>515</v>
      </c>
      <c r="D13" s="250" t="s">
        <v>139</v>
      </c>
      <c r="E13" s="251">
        <v>0</v>
      </c>
      <c r="F13" s="255">
        <v>0</v>
      </c>
      <c r="G13" s="253">
        <f>E13*F13</f>
        <v>0</v>
      </c>
    </row>
    <row r="14" spans="1:57" s="234" customFormat="1" x14ac:dyDescent="0.2">
      <c r="A14" s="247">
        <v>4</v>
      </c>
      <c r="B14" s="248" t="s">
        <v>576</v>
      </c>
      <c r="C14" s="254" t="s">
        <v>575</v>
      </c>
      <c r="D14" s="250" t="s">
        <v>139</v>
      </c>
      <c r="E14" s="251">
        <v>0</v>
      </c>
      <c r="F14" s="255">
        <v>0</v>
      </c>
      <c r="G14" s="253">
        <f>E14*F14</f>
        <v>0</v>
      </c>
    </row>
    <row r="15" spans="1:57" s="234" customFormat="1" x14ac:dyDescent="0.2">
      <c r="A15" s="256"/>
      <c r="B15" s="257" t="s">
        <v>341</v>
      </c>
      <c r="C15" s="258" t="s">
        <v>514</v>
      </c>
      <c r="D15" s="259"/>
      <c r="E15" s="260"/>
      <c r="F15" s="261"/>
      <c r="G15" s="262">
        <f>SUM(G11:G14)</f>
        <v>0</v>
      </c>
      <c r="O15" s="234">
        <v>4</v>
      </c>
      <c r="BA15" s="263">
        <f>SUM(BA9:BA14)</f>
        <v>0</v>
      </c>
      <c r="BB15" s="263">
        <f>SUM(BB9:BB14)</f>
        <v>0</v>
      </c>
      <c r="BC15" s="263">
        <f>SUM(BC9:BC14)</f>
        <v>0</v>
      </c>
      <c r="BD15" s="263">
        <f>SUM(BD9:BD14)</f>
        <v>0</v>
      </c>
      <c r="BE15" s="263">
        <f>SUM(BE9:BE14)</f>
        <v>0</v>
      </c>
    </row>
    <row r="16" spans="1:57" s="234" customFormat="1" ht="22.5" x14ac:dyDescent="0.2">
      <c r="A16" s="247"/>
      <c r="B16" s="248"/>
      <c r="C16" s="249" t="s">
        <v>516</v>
      </c>
      <c r="D16" s="250"/>
      <c r="E16" s="251"/>
      <c r="F16" s="252"/>
      <c r="G16" s="253"/>
    </row>
    <row r="17" spans="1:7" s="234" customFormat="1" x14ac:dyDescent="0.2">
      <c r="A17" s="247">
        <v>5</v>
      </c>
      <c r="B17" s="248" t="s">
        <v>576</v>
      </c>
      <c r="C17" s="254" t="s">
        <v>517</v>
      </c>
      <c r="D17" s="250" t="s">
        <v>234</v>
      </c>
      <c r="E17" s="251">
        <v>130</v>
      </c>
      <c r="F17" s="255">
        <v>0</v>
      </c>
      <c r="G17" s="253">
        <f t="shared" ref="G17:G35" si="0">E17*F17</f>
        <v>0</v>
      </c>
    </row>
    <row r="18" spans="1:7" s="234" customFormat="1" x14ac:dyDescent="0.2">
      <c r="A18" s="247">
        <v>6</v>
      </c>
      <c r="B18" s="248" t="s">
        <v>576</v>
      </c>
      <c r="C18" s="254" t="s">
        <v>518</v>
      </c>
      <c r="D18" s="250" t="s">
        <v>139</v>
      </c>
      <c r="E18" s="251">
        <v>1</v>
      </c>
      <c r="F18" s="255">
        <v>0</v>
      </c>
      <c r="G18" s="253">
        <f t="shared" si="0"/>
        <v>0</v>
      </c>
    </row>
    <row r="19" spans="1:7" s="234" customFormat="1" x14ac:dyDescent="0.2">
      <c r="A19" s="247">
        <v>7</v>
      </c>
      <c r="B19" s="248" t="s">
        <v>576</v>
      </c>
      <c r="C19" s="254" t="s">
        <v>519</v>
      </c>
      <c r="D19" s="250" t="s">
        <v>139</v>
      </c>
      <c r="E19" s="251">
        <v>15</v>
      </c>
      <c r="F19" s="255">
        <v>0</v>
      </c>
      <c r="G19" s="253">
        <f t="shared" si="0"/>
        <v>0</v>
      </c>
    </row>
    <row r="20" spans="1:7" s="234" customFormat="1" x14ac:dyDescent="0.2">
      <c r="A20" s="247">
        <v>8</v>
      </c>
      <c r="B20" s="248" t="s">
        <v>576</v>
      </c>
      <c r="C20" s="254" t="s">
        <v>520</v>
      </c>
      <c r="D20" s="250" t="s">
        <v>139</v>
      </c>
      <c r="E20" s="251">
        <v>20</v>
      </c>
      <c r="F20" s="255">
        <v>0</v>
      </c>
      <c r="G20" s="253">
        <f t="shared" si="0"/>
        <v>0</v>
      </c>
    </row>
    <row r="21" spans="1:7" s="234" customFormat="1" x14ac:dyDescent="0.2">
      <c r="A21" s="247">
        <v>9</v>
      </c>
      <c r="B21" s="248" t="s">
        <v>576</v>
      </c>
      <c r="C21" s="254" t="s">
        <v>521</v>
      </c>
      <c r="D21" s="250" t="s">
        <v>139</v>
      </c>
      <c r="E21" s="251">
        <v>6</v>
      </c>
      <c r="F21" s="255">
        <v>0</v>
      </c>
      <c r="G21" s="253">
        <f t="shared" si="0"/>
        <v>0</v>
      </c>
    </row>
    <row r="22" spans="1:7" s="234" customFormat="1" x14ac:dyDescent="0.2">
      <c r="A22" s="247">
        <v>10</v>
      </c>
      <c r="B22" s="248" t="s">
        <v>576</v>
      </c>
      <c r="C22" s="254" t="s">
        <v>522</v>
      </c>
      <c r="D22" s="250" t="s">
        <v>139</v>
      </c>
      <c r="E22" s="251">
        <v>7</v>
      </c>
      <c r="F22" s="255">
        <v>0</v>
      </c>
      <c r="G22" s="253">
        <f t="shared" si="0"/>
        <v>0</v>
      </c>
    </row>
    <row r="23" spans="1:7" s="234" customFormat="1" ht="22.5" x14ac:dyDescent="0.2">
      <c r="A23" s="247">
        <v>11</v>
      </c>
      <c r="B23" s="248" t="s">
        <v>576</v>
      </c>
      <c r="C23" s="254" t="s">
        <v>523</v>
      </c>
      <c r="D23" s="250" t="s">
        <v>139</v>
      </c>
      <c r="E23" s="251">
        <v>7</v>
      </c>
      <c r="F23" s="255">
        <v>0</v>
      </c>
      <c r="G23" s="253">
        <f t="shared" si="0"/>
        <v>0</v>
      </c>
    </row>
    <row r="24" spans="1:7" s="234" customFormat="1" x14ac:dyDescent="0.2">
      <c r="A24" s="247">
        <v>12</v>
      </c>
      <c r="B24" s="248" t="s">
        <v>576</v>
      </c>
      <c r="C24" s="254" t="s">
        <v>524</v>
      </c>
      <c r="D24" s="250" t="s">
        <v>139</v>
      </c>
      <c r="E24" s="251">
        <v>1</v>
      </c>
      <c r="F24" s="255">
        <v>0</v>
      </c>
      <c r="G24" s="253">
        <f t="shared" si="0"/>
        <v>0</v>
      </c>
    </row>
    <row r="25" spans="1:7" s="234" customFormat="1" x14ac:dyDescent="0.2">
      <c r="A25" s="247">
        <v>13</v>
      </c>
      <c r="B25" s="248" t="s">
        <v>576</v>
      </c>
      <c r="C25" s="254" t="s">
        <v>525</v>
      </c>
      <c r="D25" s="250" t="s">
        <v>139</v>
      </c>
      <c r="E25" s="251">
        <v>0</v>
      </c>
      <c r="F25" s="255">
        <v>0</v>
      </c>
      <c r="G25" s="253">
        <f t="shared" si="0"/>
        <v>0</v>
      </c>
    </row>
    <row r="26" spans="1:7" s="234" customFormat="1" ht="22.5" x14ac:dyDescent="0.2">
      <c r="A26" s="247">
        <v>14</v>
      </c>
      <c r="B26" s="248" t="s">
        <v>576</v>
      </c>
      <c r="C26" s="254" t="s">
        <v>526</v>
      </c>
      <c r="D26" s="250" t="s">
        <v>139</v>
      </c>
      <c r="E26" s="251">
        <v>0</v>
      </c>
      <c r="F26" s="255">
        <v>0</v>
      </c>
      <c r="G26" s="253">
        <f t="shared" si="0"/>
        <v>0</v>
      </c>
    </row>
    <row r="27" spans="1:7" s="234" customFormat="1" x14ac:dyDescent="0.2">
      <c r="A27" s="247">
        <v>15</v>
      </c>
      <c r="B27" s="248" t="s">
        <v>576</v>
      </c>
      <c r="C27" s="254" t="s">
        <v>527</v>
      </c>
      <c r="D27" s="250" t="s">
        <v>356</v>
      </c>
      <c r="E27" s="251">
        <v>8</v>
      </c>
      <c r="F27" s="255">
        <v>0</v>
      </c>
      <c r="G27" s="253">
        <f t="shared" si="0"/>
        <v>0</v>
      </c>
    </row>
    <row r="28" spans="1:7" s="234" customFormat="1" x14ac:dyDescent="0.2">
      <c r="A28" s="247">
        <v>16</v>
      </c>
      <c r="B28" s="248" t="s">
        <v>576</v>
      </c>
      <c r="C28" s="254" t="s">
        <v>528</v>
      </c>
      <c r="D28" s="250" t="s">
        <v>356</v>
      </c>
      <c r="E28" s="251">
        <v>8</v>
      </c>
      <c r="F28" s="255">
        <v>0</v>
      </c>
      <c r="G28" s="253">
        <f t="shared" si="0"/>
        <v>0</v>
      </c>
    </row>
    <row r="29" spans="1:7" s="234" customFormat="1" x14ac:dyDescent="0.2">
      <c r="A29" s="247">
        <v>17</v>
      </c>
      <c r="B29" s="248" t="s">
        <v>576</v>
      </c>
      <c r="C29" s="254" t="s">
        <v>529</v>
      </c>
      <c r="D29" s="250" t="s">
        <v>139</v>
      </c>
      <c r="E29" s="251">
        <v>7</v>
      </c>
      <c r="F29" s="255">
        <v>0</v>
      </c>
      <c r="G29" s="253">
        <f t="shared" si="0"/>
        <v>0</v>
      </c>
    </row>
    <row r="30" spans="1:7" s="234" customFormat="1" x14ac:dyDescent="0.2">
      <c r="A30" s="247">
        <v>18</v>
      </c>
      <c r="B30" s="248" t="s">
        <v>576</v>
      </c>
      <c r="C30" s="254" t="s">
        <v>530</v>
      </c>
      <c r="D30" s="250" t="s">
        <v>139</v>
      </c>
      <c r="E30" s="251">
        <v>0</v>
      </c>
      <c r="F30" s="255">
        <v>0</v>
      </c>
      <c r="G30" s="253">
        <f t="shared" si="0"/>
        <v>0</v>
      </c>
    </row>
    <row r="31" spans="1:7" s="234" customFormat="1" ht="22.5" x14ac:dyDescent="0.2">
      <c r="A31" s="247">
        <v>19</v>
      </c>
      <c r="B31" s="248" t="s">
        <v>576</v>
      </c>
      <c r="C31" s="254" t="s">
        <v>531</v>
      </c>
      <c r="D31" s="250" t="s">
        <v>139</v>
      </c>
      <c r="E31" s="251">
        <v>0</v>
      </c>
      <c r="F31" s="255">
        <v>0</v>
      </c>
      <c r="G31" s="253">
        <f t="shared" si="0"/>
        <v>0</v>
      </c>
    </row>
    <row r="32" spans="1:7" s="234" customFormat="1" x14ac:dyDescent="0.2">
      <c r="A32" s="247">
        <v>20</v>
      </c>
      <c r="B32" s="248" t="s">
        <v>576</v>
      </c>
      <c r="C32" s="254" t="s">
        <v>532</v>
      </c>
      <c r="D32" s="250" t="s">
        <v>234</v>
      </c>
      <c r="E32" s="251">
        <v>130</v>
      </c>
      <c r="F32" s="255">
        <v>0</v>
      </c>
      <c r="G32" s="253">
        <f t="shared" si="0"/>
        <v>0</v>
      </c>
    </row>
    <row r="33" spans="1:57" s="234" customFormat="1" x14ac:dyDescent="0.2">
      <c r="A33" s="247">
        <v>21</v>
      </c>
      <c r="B33" s="248" t="s">
        <v>576</v>
      </c>
      <c r="C33" s="254" t="s">
        <v>533</v>
      </c>
      <c r="D33" s="250" t="s">
        <v>139</v>
      </c>
      <c r="E33" s="251">
        <v>7</v>
      </c>
      <c r="F33" s="255">
        <v>0</v>
      </c>
      <c r="G33" s="253">
        <f t="shared" si="0"/>
        <v>0</v>
      </c>
    </row>
    <row r="34" spans="1:57" s="234" customFormat="1" x14ac:dyDescent="0.2">
      <c r="A34" s="247">
        <v>22</v>
      </c>
      <c r="B34" s="248" t="s">
        <v>576</v>
      </c>
      <c r="C34" s="254" t="s">
        <v>534</v>
      </c>
      <c r="D34" s="250" t="s">
        <v>139</v>
      </c>
      <c r="E34" s="251">
        <v>7</v>
      </c>
      <c r="F34" s="255">
        <v>0</v>
      </c>
      <c r="G34" s="253">
        <f t="shared" si="0"/>
        <v>0</v>
      </c>
    </row>
    <row r="35" spans="1:57" s="234" customFormat="1" ht="22.5" x14ac:dyDescent="0.2">
      <c r="A35" s="247">
        <v>23</v>
      </c>
      <c r="B35" s="248" t="s">
        <v>576</v>
      </c>
      <c r="C35" s="254" t="s">
        <v>535</v>
      </c>
      <c r="D35" s="250" t="s">
        <v>139</v>
      </c>
      <c r="E35" s="251">
        <v>7</v>
      </c>
      <c r="F35" s="255">
        <v>0</v>
      </c>
      <c r="G35" s="253">
        <f t="shared" si="0"/>
        <v>0</v>
      </c>
    </row>
    <row r="36" spans="1:57" s="234" customFormat="1" x14ac:dyDescent="0.2">
      <c r="A36" s="256"/>
      <c r="B36" s="257" t="s">
        <v>341</v>
      </c>
      <c r="C36" s="258" t="s">
        <v>516</v>
      </c>
      <c r="D36" s="259"/>
      <c r="E36" s="260"/>
      <c r="F36" s="261"/>
      <c r="G36" s="262">
        <f>SUM(G17:G35)</f>
        <v>0</v>
      </c>
      <c r="O36" s="234">
        <v>4</v>
      </c>
      <c r="BA36" s="263">
        <f>SUM(BA32:BA35)</f>
        <v>0</v>
      </c>
      <c r="BB36" s="263">
        <f>SUM(BB32:BB35)</f>
        <v>0</v>
      </c>
      <c r="BC36" s="263">
        <f>SUM(BC32:BC35)</f>
        <v>0</v>
      </c>
      <c r="BD36" s="263">
        <f>SUM(BD32:BD35)</f>
        <v>0</v>
      </c>
      <c r="BE36" s="263">
        <f>SUM(BE32:BE35)</f>
        <v>0</v>
      </c>
    </row>
    <row r="37" spans="1:57" s="234" customFormat="1" x14ac:dyDescent="0.2">
      <c r="A37" s="247"/>
      <c r="B37" s="248"/>
      <c r="C37" s="249" t="s">
        <v>536</v>
      </c>
      <c r="D37" s="250"/>
      <c r="E37" s="251"/>
      <c r="F37" s="252"/>
      <c r="G37" s="253"/>
    </row>
    <row r="38" spans="1:57" s="234" customFormat="1" x14ac:dyDescent="0.2">
      <c r="A38" s="247">
        <v>24</v>
      </c>
      <c r="B38" s="248" t="s">
        <v>576</v>
      </c>
      <c r="C38" s="254" t="s">
        <v>537</v>
      </c>
      <c r="D38" s="250" t="s">
        <v>139</v>
      </c>
      <c r="E38" s="251">
        <v>1</v>
      </c>
      <c r="F38" s="255">
        <v>0</v>
      </c>
      <c r="G38" s="253">
        <f>E38*F38</f>
        <v>0</v>
      </c>
    </row>
    <row r="39" spans="1:57" s="234" customFormat="1" x14ac:dyDescent="0.2">
      <c r="A39" s="247">
        <v>25</v>
      </c>
      <c r="B39" s="248" t="s">
        <v>576</v>
      </c>
      <c r="C39" s="254" t="s">
        <v>558</v>
      </c>
      <c r="D39" s="250" t="s">
        <v>234</v>
      </c>
      <c r="E39" s="251">
        <v>70</v>
      </c>
      <c r="F39" s="255">
        <v>0</v>
      </c>
      <c r="G39" s="253">
        <f t="shared" ref="G39:G60" si="1">E39*F39</f>
        <v>0</v>
      </c>
    </row>
    <row r="40" spans="1:57" s="234" customFormat="1" x14ac:dyDescent="0.2">
      <c r="A40" s="247">
        <v>26</v>
      </c>
      <c r="B40" s="248" t="s">
        <v>576</v>
      </c>
      <c r="C40" s="254" t="s">
        <v>559</v>
      </c>
      <c r="D40" s="250" t="s">
        <v>139</v>
      </c>
      <c r="E40" s="251">
        <v>6</v>
      </c>
      <c r="F40" s="255">
        <v>0</v>
      </c>
      <c r="G40" s="253">
        <f t="shared" si="1"/>
        <v>0</v>
      </c>
    </row>
    <row r="41" spans="1:57" s="234" customFormat="1" x14ac:dyDescent="0.2">
      <c r="A41" s="247">
        <v>27</v>
      </c>
      <c r="B41" s="248" t="s">
        <v>576</v>
      </c>
      <c r="C41" s="254" t="s">
        <v>560</v>
      </c>
      <c r="D41" s="250" t="s">
        <v>139</v>
      </c>
      <c r="E41" s="251">
        <v>6</v>
      </c>
      <c r="F41" s="255">
        <v>0</v>
      </c>
      <c r="G41" s="253">
        <f t="shared" si="1"/>
        <v>0</v>
      </c>
    </row>
    <row r="42" spans="1:57" s="234" customFormat="1" x14ac:dyDescent="0.2">
      <c r="A42" s="247">
        <v>28</v>
      </c>
      <c r="B42" s="248" t="s">
        <v>576</v>
      </c>
      <c r="C42" s="254" t="s">
        <v>538</v>
      </c>
      <c r="D42" s="250" t="s">
        <v>139</v>
      </c>
      <c r="E42" s="251">
        <v>1</v>
      </c>
      <c r="F42" s="255">
        <v>0</v>
      </c>
      <c r="G42" s="253">
        <f t="shared" si="1"/>
        <v>0</v>
      </c>
    </row>
    <row r="43" spans="1:57" s="234" customFormat="1" x14ac:dyDescent="0.2">
      <c r="A43" s="247">
        <v>29</v>
      </c>
      <c r="B43" s="248" t="s">
        <v>576</v>
      </c>
      <c r="C43" s="254" t="s">
        <v>539</v>
      </c>
      <c r="D43" s="250" t="s">
        <v>139</v>
      </c>
      <c r="E43" s="251">
        <v>6</v>
      </c>
      <c r="F43" s="255">
        <v>0</v>
      </c>
      <c r="G43" s="253">
        <f t="shared" si="1"/>
        <v>0</v>
      </c>
    </row>
    <row r="44" spans="1:57" s="234" customFormat="1" x14ac:dyDescent="0.2">
      <c r="A44" s="247">
        <v>30</v>
      </c>
      <c r="B44" s="248" t="s">
        <v>576</v>
      </c>
      <c r="C44" s="254" t="s">
        <v>561</v>
      </c>
      <c r="D44" s="250" t="s">
        <v>139</v>
      </c>
      <c r="E44" s="251">
        <v>30</v>
      </c>
      <c r="F44" s="255">
        <v>0</v>
      </c>
      <c r="G44" s="253">
        <f t="shared" si="1"/>
        <v>0</v>
      </c>
    </row>
    <row r="45" spans="1:57" s="234" customFormat="1" x14ac:dyDescent="0.2">
      <c r="A45" s="247">
        <v>31</v>
      </c>
      <c r="B45" s="248" t="s">
        <v>576</v>
      </c>
      <c r="C45" s="254" t="s">
        <v>540</v>
      </c>
      <c r="D45" s="250" t="s">
        <v>356</v>
      </c>
      <c r="E45" s="251">
        <v>3</v>
      </c>
      <c r="F45" s="255">
        <v>0</v>
      </c>
      <c r="G45" s="253">
        <f t="shared" si="1"/>
        <v>0</v>
      </c>
    </row>
    <row r="46" spans="1:57" s="234" customFormat="1" ht="22.5" x14ac:dyDescent="0.2">
      <c r="A46" s="247">
        <v>32</v>
      </c>
      <c r="B46" s="248" t="s">
        <v>576</v>
      </c>
      <c r="C46" s="254" t="s">
        <v>562</v>
      </c>
      <c r="D46" s="250" t="s">
        <v>139</v>
      </c>
      <c r="E46" s="251">
        <v>1</v>
      </c>
      <c r="F46" s="255">
        <v>0</v>
      </c>
      <c r="G46" s="253">
        <f t="shared" si="1"/>
        <v>0</v>
      </c>
    </row>
    <row r="47" spans="1:57" s="234" customFormat="1" x14ac:dyDescent="0.2">
      <c r="A47" s="247">
        <v>33</v>
      </c>
      <c r="B47" s="248" t="s">
        <v>576</v>
      </c>
      <c r="C47" s="254" t="s">
        <v>541</v>
      </c>
      <c r="D47" s="250" t="s">
        <v>139</v>
      </c>
      <c r="E47" s="251">
        <v>1</v>
      </c>
      <c r="F47" s="255">
        <v>0</v>
      </c>
      <c r="G47" s="253">
        <f t="shared" si="1"/>
        <v>0</v>
      </c>
    </row>
    <row r="48" spans="1:57" s="234" customFormat="1" x14ac:dyDescent="0.2">
      <c r="A48" s="247">
        <v>34</v>
      </c>
      <c r="B48" s="248" t="s">
        <v>576</v>
      </c>
      <c r="C48" s="254" t="s">
        <v>542</v>
      </c>
      <c r="D48" s="250" t="s">
        <v>139</v>
      </c>
      <c r="E48" s="251">
        <v>1</v>
      </c>
      <c r="F48" s="255">
        <v>0</v>
      </c>
      <c r="G48" s="253">
        <f t="shared" si="1"/>
        <v>0</v>
      </c>
    </row>
    <row r="49" spans="1:57" s="234" customFormat="1" x14ac:dyDescent="0.2">
      <c r="A49" s="247">
        <v>35</v>
      </c>
      <c r="B49" s="248" t="s">
        <v>576</v>
      </c>
      <c r="C49" s="254" t="s">
        <v>543</v>
      </c>
      <c r="D49" s="250" t="s">
        <v>139</v>
      </c>
      <c r="E49" s="251">
        <v>1</v>
      </c>
      <c r="F49" s="255">
        <v>0</v>
      </c>
      <c r="G49" s="253">
        <f t="shared" si="1"/>
        <v>0</v>
      </c>
    </row>
    <row r="50" spans="1:57" s="234" customFormat="1" x14ac:dyDescent="0.2">
      <c r="A50" s="247">
        <v>36</v>
      </c>
      <c r="B50" s="248" t="s">
        <v>576</v>
      </c>
      <c r="C50" s="254" t="s">
        <v>544</v>
      </c>
      <c r="D50" s="250" t="s">
        <v>139</v>
      </c>
      <c r="E50" s="251">
        <v>1</v>
      </c>
      <c r="F50" s="255">
        <v>0</v>
      </c>
      <c r="G50" s="253">
        <f t="shared" si="1"/>
        <v>0</v>
      </c>
    </row>
    <row r="51" spans="1:57" s="234" customFormat="1" x14ac:dyDescent="0.2">
      <c r="A51" s="247">
        <v>37</v>
      </c>
      <c r="B51" s="248" t="s">
        <v>576</v>
      </c>
      <c r="C51" s="254" t="s">
        <v>545</v>
      </c>
      <c r="D51" s="250" t="s">
        <v>139</v>
      </c>
      <c r="E51" s="251">
        <v>1</v>
      </c>
      <c r="F51" s="255">
        <v>0</v>
      </c>
      <c r="G51" s="253">
        <f t="shared" si="1"/>
        <v>0</v>
      </c>
    </row>
    <row r="52" spans="1:57" s="234" customFormat="1" x14ac:dyDescent="0.2">
      <c r="A52" s="247">
        <v>38</v>
      </c>
      <c r="B52" s="248" t="s">
        <v>576</v>
      </c>
      <c r="C52" s="254" t="s">
        <v>527</v>
      </c>
      <c r="D52" s="250" t="s">
        <v>356</v>
      </c>
      <c r="E52" s="251">
        <v>4</v>
      </c>
      <c r="F52" s="255">
        <v>0</v>
      </c>
      <c r="G52" s="253">
        <f t="shared" si="1"/>
        <v>0</v>
      </c>
    </row>
    <row r="53" spans="1:57" s="234" customFormat="1" x14ac:dyDescent="0.2">
      <c r="A53" s="247">
        <v>39</v>
      </c>
      <c r="B53" s="248" t="s">
        <v>576</v>
      </c>
      <c r="C53" s="254" t="s">
        <v>528</v>
      </c>
      <c r="D53" s="250" t="s">
        <v>356</v>
      </c>
      <c r="E53" s="251">
        <v>4</v>
      </c>
      <c r="F53" s="255">
        <v>0</v>
      </c>
      <c r="G53" s="253">
        <f t="shared" si="1"/>
        <v>0</v>
      </c>
    </row>
    <row r="54" spans="1:57" s="234" customFormat="1" ht="22.5" x14ac:dyDescent="0.2">
      <c r="A54" s="247">
        <v>40</v>
      </c>
      <c r="B54" s="248" t="s">
        <v>576</v>
      </c>
      <c r="C54" s="254" t="s">
        <v>546</v>
      </c>
      <c r="D54" s="250" t="s">
        <v>139</v>
      </c>
      <c r="E54" s="251">
        <v>3</v>
      </c>
      <c r="F54" s="255">
        <v>0</v>
      </c>
      <c r="G54" s="253">
        <f t="shared" si="1"/>
        <v>0</v>
      </c>
    </row>
    <row r="55" spans="1:57" s="234" customFormat="1" x14ac:dyDescent="0.2">
      <c r="A55" s="247">
        <v>41</v>
      </c>
      <c r="B55" s="248" t="s">
        <v>576</v>
      </c>
      <c r="C55" s="254" t="s">
        <v>547</v>
      </c>
      <c r="D55" s="250" t="s">
        <v>139</v>
      </c>
      <c r="E55" s="251">
        <v>3</v>
      </c>
      <c r="F55" s="255">
        <v>0</v>
      </c>
      <c r="G55" s="253">
        <f t="shared" si="1"/>
        <v>0</v>
      </c>
    </row>
    <row r="56" spans="1:57" s="234" customFormat="1" x14ac:dyDescent="0.2">
      <c r="A56" s="247">
        <v>42</v>
      </c>
      <c r="B56" s="248" t="s">
        <v>576</v>
      </c>
      <c r="C56" s="254" t="s">
        <v>548</v>
      </c>
      <c r="D56" s="250" t="s">
        <v>139</v>
      </c>
      <c r="E56" s="251">
        <v>10</v>
      </c>
      <c r="F56" s="255">
        <v>0</v>
      </c>
      <c r="G56" s="253">
        <f t="shared" si="1"/>
        <v>0</v>
      </c>
    </row>
    <row r="57" spans="1:57" s="234" customFormat="1" x14ac:dyDescent="0.2">
      <c r="A57" s="247">
        <v>43</v>
      </c>
      <c r="B57" s="248" t="s">
        <v>576</v>
      </c>
      <c r="C57" s="254" t="s">
        <v>549</v>
      </c>
      <c r="D57" s="250" t="s">
        <v>139</v>
      </c>
      <c r="E57" s="251">
        <v>1</v>
      </c>
      <c r="F57" s="255">
        <v>0</v>
      </c>
      <c r="G57" s="253">
        <f t="shared" si="1"/>
        <v>0</v>
      </c>
    </row>
    <row r="58" spans="1:57" s="234" customFormat="1" ht="22.5" x14ac:dyDescent="0.2">
      <c r="A58" s="247">
        <v>44</v>
      </c>
      <c r="B58" s="248" t="s">
        <v>576</v>
      </c>
      <c r="C58" s="254" t="s">
        <v>550</v>
      </c>
      <c r="D58" s="250" t="s">
        <v>139</v>
      </c>
      <c r="E58" s="251">
        <v>1</v>
      </c>
      <c r="F58" s="255">
        <v>0</v>
      </c>
      <c r="G58" s="253">
        <f t="shared" si="1"/>
        <v>0</v>
      </c>
    </row>
    <row r="59" spans="1:57" s="234" customFormat="1" ht="22.5" x14ac:dyDescent="0.2">
      <c r="A59" s="247">
        <v>45</v>
      </c>
      <c r="B59" s="248" t="s">
        <v>576</v>
      </c>
      <c r="C59" s="254" t="s">
        <v>563</v>
      </c>
      <c r="D59" s="250" t="s">
        <v>139</v>
      </c>
      <c r="E59" s="251">
        <v>1</v>
      </c>
      <c r="F59" s="255">
        <v>0</v>
      </c>
      <c r="G59" s="253">
        <f t="shared" si="1"/>
        <v>0</v>
      </c>
    </row>
    <row r="60" spans="1:57" s="234" customFormat="1" x14ac:dyDescent="0.2">
      <c r="A60" s="247">
        <v>46</v>
      </c>
      <c r="B60" s="248" t="s">
        <v>576</v>
      </c>
      <c r="C60" s="254" t="s">
        <v>551</v>
      </c>
      <c r="D60" s="250" t="s">
        <v>139</v>
      </c>
      <c r="E60" s="251">
        <v>20</v>
      </c>
      <c r="F60" s="255">
        <v>0</v>
      </c>
      <c r="G60" s="253">
        <f t="shared" si="1"/>
        <v>0</v>
      </c>
    </row>
    <row r="61" spans="1:57" s="234" customFormat="1" x14ac:dyDescent="0.2">
      <c r="A61" s="247">
        <v>47</v>
      </c>
      <c r="B61" s="248" t="s">
        <v>576</v>
      </c>
      <c r="C61" s="254" t="s">
        <v>581</v>
      </c>
      <c r="D61" s="250" t="s">
        <v>204</v>
      </c>
      <c r="E61" s="251">
        <v>1</v>
      </c>
      <c r="F61" s="255">
        <v>0</v>
      </c>
      <c r="G61" s="253">
        <f>E61*F61</f>
        <v>0</v>
      </c>
    </row>
    <row r="62" spans="1:57" s="234" customFormat="1" x14ac:dyDescent="0.2">
      <c r="A62" s="256"/>
      <c r="B62" s="257" t="s">
        <v>341</v>
      </c>
      <c r="C62" s="258" t="s">
        <v>583</v>
      </c>
      <c r="D62" s="259"/>
      <c r="E62" s="260"/>
      <c r="F62" s="261"/>
      <c r="G62" s="262">
        <f>SUM(G38:G61)</f>
        <v>0</v>
      </c>
      <c r="O62" s="234">
        <v>4</v>
      </c>
      <c r="BA62" s="263">
        <f>SUM(BA58:BA61)</f>
        <v>0</v>
      </c>
      <c r="BB62" s="263">
        <f>SUM(BB58:BB61)</f>
        <v>0</v>
      </c>
      <c r="BC62" s="263">
        <f>SUM(BC58:BC61)</f>
        <v>0</v>
      </c>
      <c r="BD62" s="263">
        <f>SUM(BD58:BD61)</f>
        <v>0</v>
      </c>
      <c r="BE62" s="263">
        <f>SUM(BE58:BE61)</f>
        <v>0</v>
      </c>
    </row>
    <row r="63" spans="1:57" s="234" customFormat="1" x14ac:dyDescent="0.2">
      <c r="A63" s="247"/>
      <c r="B63" s="248"/>
      <c r="C63" s="249" t="s">
        <v>577</v>
      </c>
      <c r="D63" s="250"/>
      <c r="E63" s="251"/>
      <c r="F63" s="252"/>
      <c r="G63" s="253"/>
    </row>
    <row r="64" spans="1:57" s="234" customFormat="1" x14ac:dyDescent="0.2">
      <c r="A64" s="247">
        <v>48</v>
      </c>
      <c r="B64" s="248" t="s">
        <v>576</v>
      </c>
      <c r="C64" s="254" t="s">
        <v>580</v>
      </c>
      <c r="D64" s="250" t="s">
        <v>139</v>
      </c>
      <c r="E64" s="251">
        <v>14</v>
      </c>
      <c r="F64" s="255">
        <v>0</v>
      </c>
      <c r="G64" s="253">
        <f t="shared" ref="G64:G67" si="2">E64*F64</f>
        <v>0</v>
      </c>
    </row>
    <row r="65" spans="1:104" s="234" customFormat="1" x14ac:dyDescent="0.2">
      <c r="A65" s="247">
        <v>49</v>
      </c>
      <c r="B65" s="248" t="s">
        <v>576</v>
      </c>
      <c r="C65" s="254" t="s">
        <v>578</v>
      </c>
      <c r="D65" s="250" t="s">
        <v>234</v>
      </c>
      <c r="E65" s="251">
        <v>280</v>
      </c>
      <c r="F65" s="255">
        <v>0</v>
      </c>
      <c r="G65" s="253">
        <f t="shared" si="2"/>
        <v>0</v>
      </c>
    </row>
    <row r="66" spans="1:104" s="234" customFormat="1" x14ac:dyDescent="0.2">
      <c r="A66" s="247">
        <v>50</v>
      </c>
      <c r="B66" s="248" t="s">
        <v>576</v>
      </c>
      <c r="C66" s="254" t="s">
        <v>579</v>
      </c>
      <c r="D66" s="250" t="s">
        <v>139</v>
      </c>
      <c r="E66" s="251">
        <v>28</v>
      </c>
      <c r="F66" s="255">
        <v>0</v>
      </c>
      <c r="G66" s="253">
        <f t="shared" si="2"/>
        <v>0</v>
      </c>
    </row>
    <row r="67" spans="1:104" s="234" customFormat="1" x14ac:dyDescent="0.2">
      <c r="A67" s="247">
        <v>51</v>
      </c>
      <c r="B67" s="248" t="s">
        <v>576</v>
      </c>
      <c r="C67" s="208" t="s">
        <v>582</v>
      </c>
      <c r="D67" s="250" t="s">
        <v>139</v>
      </c>
      <c r="E67" s="251">
        <v>45</v>
      </c>
      <c r="F67" s="255">
        <v>0</v>
      </c>
      <c r="G67" s="253">
        <f t="shared" si="2"/>
        <v>0</v>
      </c>
    </row>
    <row r="68" spans="1:104" s="234" customFormat="1" x14ac:dyDescent="0.2">
      <c r="A68" s="256"/>
      <c r="B68" s="257" t="s">
        <v>341</v>
      </c>
      <c r="C68" s="258" t="s">
        <v>566</v>
      </c>
      <c r="D68" s="259"/>
      <c r="E68" s="260"/>
      <c r="F68" s="261"/>
      <c r="G68" s="262">
        <f>SUM(G64:X67)</f>
        <v>0</v>
      </c>
      <c r="O68" s="234">
        <v>4</v>
      </c>
      <c r="BA68" s="263" t="e">
        <f>SUM(#REF!)</f>
        <v>#REF!</v>
      </c>
      <c r="BB68" s="263" t="e">
        <f>SUM(#REF!)</f>
        <v>#REF!</v>
      </c>
      <c r="BC68" s="263" t="e">
        <f>SUM(#REF!)</f>
        <v>#REF!</v>
      </c>
      <c r="BD68" s="263" t="e">
        <f>SUM(#REF!)</f>
        <v>#REF!</v>
      </c>
      <c r="BE68" s="263" t="e">
        <f>SUM(#REF!)</f>
        <v>#REF!</v>
      </c>
    </row>
    <row r="69" spans="1:104" s="234" customFormat="1" x14ac:dyDescent="0.2">
      <c r="A69" s="247"/>
      <c r="B69" s="248"/>
      <c r="C69" s="249" t="s">
        <v>552</v>
      </c>
      <c r="D69" s="250"/>
      <c r="E69" s="251"/>
      <c r="F69" s="252"/>
      <c r="G69" s="253"/>
      <c r="O69" s="234">
        <v>2</v>
      </c>
      <c r="AC69" s="234">
        <v>1</v>
      </c>
      <c r="AZ69" s="234">
        <v>4</v>
      </c>
      <c r="BA69" s="234">
        <f>IF(AZ69=1,G69,0)</f>
        <v>0</v>
      </c>
      <c r="BB69" s="234">
        <f>IF(AZ69=2,G69,0)</f>
        <v>0</v>
      </c>
      <c r="BC69" s="234">
        <f>IF(AZ69=3,G69,0)</f>
        <v>0</v>
      </c>
      <c r="BD69" s="234">
        <f>IF(AZ69=4,G69,0)</f>
        <v>0</v>
      </c>
      <c r="BE69" s="234">
        <f>IF(AZ69=5,G69,0)</f>
        <v>0</v>
      </c>
      <c r="CA69" s="234">
        <v>12</v>
      </c>
      <c r="CB69" s="234">
        <v>0</v>
      </c>
      <c r="CZ69" s="234">
        <v>0</v>
      </c>
    </row>
    <row r="70" spans="1:104" s="234" customFormat="1" x14ac:dyDescent="0.2">
      <c r="A70" s="247">
        <v>52</v>
      </c>
      <c r="B70" s="248" t="s">
        <v>576</v>
      </c>
      <c r="C70" s="254" t="s">
        <v>553</v>
      </c>
      <c r="D70" s="250" t="s">
        <v>234</v>
      </c>
      <c r="E70" s="251">
        <v>65</v>
      </c>
      <c r="F70" s="255">
        <v>0</v>
      </c>
      <c r="G70" s="253">
        <f>E70*F70</f>
        <v>0</v>
      </c>
    </row>
    <row r="71" spans="1:104" s="234" customFormat="1" x14ac:dyDescent="0.2">
      <c r="A71" s="247">
        <v>53</v>
      </c>
      <c r="B71" s="248" t="s">
        <v>576</v>
      </c>
      <c r="C71" s="254" t="s">
        <v>554</v>
      </c>
      <c r="D71" s="250" t="s">
        <v>139</v>
      </c>
      <c r="E71" s="251">
        <v>5</v>
      </c>
      <c r="F71" s="255">
        <v>0</v>
      </c>
      <c r="G71" s="253">
        <f>E71*F71</f>
        <v>0</v>
      </c>
    </row>
    <row r="72" spans="1:104" s="234" customFormat="1" x14ac:dyDescent="0.2">
      <c r="A72" s="256"/>
      <c r="B72" s="257"/>
      <c r="C72" s="258" t="s">
        <v>552</v>
      </c>
      <c r="D72" s="259"/>
      <c r="E72" s="260"/>
      <c r="F72" s="261"/>
      <c r="G72" s="262">
        <f>SUM(G70:G71)</f>
        <v>0</v>
      </c>
      <c r="O72" s="234">
        <v>4</v>
      </c>
      <c r="BA72" s="263" t="e">
        <f>SUM(#REF!)</f>
        <v>#REF!</v>
      </c>
      <c r="BB72" s="263" t="e">
        <f>SUM(#REF!)</f>
        <v>#REF!</v>
      </c>
      <c r="BC72" s="263" t="e">
        <f>SUM(#REF!)</f>
        <v>#REF!</v>
      </c>
      <c r="BD72" s="263" t="e">
        <f>SUM(#REF!)</f>
        <v>#REF!</v>
      </c>
      <c r="BE72" s="263" t="e">
        <f>SUM(#REF!)</f>
        <v>#REF!</v>
      </c>
    </row>
    <row r="73" spans="1:104" s="234" customFormat="1" x14ac:dyDescent="0.2">
      <c r="A73" s="264"/>
      <c r="B73" s="265"/>
      <c r="C73" s="266"/>
      <c r="D73" s="267"/>
      <c r="E73" s="268"/>
      <c r="F73" s="269"/>
      <c r="G73" s="270"/>
    </row>
    <row r="74" spans="1:104" s="271" customFormat="1" ht="22.5" x14ac:dyDescent="0.2">
      <c r="A74" s="247">
        <v>54</v>
      </c>
      <c r="B74" s="248" t="s">
        <v>576</v>
      </c>
      <c r="C74" s="254" t="s">
        <v>555</v>
      </c>
      <c r="D74" s="250" t="s">
        <v>316</v>
      </c>
      <c r="E74" s="251">
        <v>1</v>
      </c>
      <c r="F74" s="255">
        <v>0</v>
      </c>
      <c r="G74" s="253">
        <f>E74*F74</f>
        <v>0</v>
      </c>
    </row>
    <row r="75" spans="1:104" s="271" customFormat="1" x14ac:dyDescent="0.2">
      <c r="A75" s="247">
        <v>55</v>
      </c>
      <c r="B75" s="248" t="s">
        <v>576</v>
      </c>
      <c r="C75" s="254" t="s">
        <v>556</v>
      </c>
      <c r="D75" s="250" t="s">
        <v>316</v>
      </c>
      <c r="E75" s="251">
        <v>1</v>
      </c>
      <c r="F75" s="255">
        <v>0</v>
      </c>
      <c r="G75" s="253">
        <f>E75*F75</f>
        <v>0</v>
      </c>
    </row>
    <row r="76" spans="1:104" s="271" customFormat="1" x14ac:dyDescent="0.2">
      <c r="A76" s="256"/>
      <c r="B76" s="257" t="s">
        <v>341</v>
      </c>
      <c r="C76" s="258" t="s">
        <v>388</v>
      </c>
      <c r="D76" s="259"/>
      <c r="E76" s="260"/>
      <c r="F76" s="261"/>
      <c r="G76" s="262">
        <f>SUM(G74:G75)</f>
        <v>0</v>
      </c>
      <c r="O76" s="271">
        <v>4</v>
      </c>
      <c r="BA76" s="272" t="e">
        <f>SUM(#REF!)</f>
        <v>#REF!</v>
      </c>
      <c r="BB76" s="272" t="e">
        <f>SUM(#REF!)</f>
        <v>#REF!</v>
      </c>
      <c r="BC76" s="272" t="e">
        <f>SUM(#REF!)</f>
        <v>#REF!</v>
      </c>
      <c r="BD76" s="272" t="e">
        <f>SUM(#REF!)</f>
        <v>#REF!</v>
      </c>
      <c r="BE76" s="272" t="e">
        <f>SUM(#REF!)</f>
        <v>#REF!</v>
      </c>
    </row>
    <row r="77" spans="1:104" s="234" customFormat="1" x14ac:dyDescent="0.2">
      <c r="A77" s="264"/>
      <c r="B77" s="265"/>
      <c r="C77" s="266"/>
      <c r="D77" s="267"/>
      <c r="E77" s="268"/>
      <c r="F77" s="269"/>
      <c r="G77" s="270"/>
    </row>
    <row r="78" spans="1:104" s="271" customFormat="1" x14ac:dyDescent="0.2">
      <c r="A78" s="256"/>
      <c r="B78" s="257" t="s">
        <v>341</v>
      </c>
      <c r="C78" s="258" t="s">
        <v>557</v>
      </c>
      <c r="D78" s="259"/>
      <c r="E78" s="260"/>
      <c r="F78" s="261"/>
      <c r="G78" s="262">
        <f>G76+G72+G36+G15+G68+G62</f>
        <v>0</v>
      </c>
      <c r="O78" s="271">
        <v>4</v>
      </c>
      <c r="BA78" s="272" t="e">
        <f>SUM(BA7:BA77)</f>
        <v>#REF!</v>
      </c>
      <c r="BB78" s="272" t="e">
        <f>SUM(BB7:BB77)</f>
        <v>#REF!</v>
      </c>
      <c r="BC78" s="272" t="e">
        <f>SUM(BC7:BC77)</f>
        <v>#REF!</v>
      </c>
      <c r="BD78" s="272" t="e">
        <f>SUM(BD7:BD77)</f>
        <v>#REF!</v>
      </c>
      <c r="BE78" s="272" t="e">
        <f>SUM(BE7:BE77)</f>
        <v>#REF!</v>
      </c>
    </row>
    <row r="79" spans="1:104" x14ac:dyDescent="0.2">
      <c r="D79" s="10"/>
    </row>
    <row r="80" spans="1:104" x14ac:dyDescent="0.2">
      <c r="D80" s="10"/>
    </row>
    <row r="81" spans="1:33" x14ac:dyDescent="0.2">
      <c r="D81" s="10"/>
    </row>
    <row r="82" spans="1:33" ht="15.75" customHeight="1" x14ac:dyDescent="0.2">
      <c r="A82" s="368" t="s">
        <v>311</v>
      </c>
      <c r="B82" s="368"/>
      <c r="C82" s="369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349"/>
      <c r="B83" s="350"/>
      <c r="C83" s="351"/>
      <c r="D83" s="350"/>
      <c r="E83" s="350"/>
      <c r="F83" s="350"/>
      <c r="G83" s="35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G83" t="s">
        <v>312</v>
      </c>
    </row>
    <row r="84" spans="1:33" x14ac:dyDescent="0.2">
      <c r="A84" s="353"/>
      <c r="B84" s="354"/>
      <c r="C84" s="355"/>
      <c r="D84" s="354"/>
      <c r="E84" s="354"/>
      <c r="F84" s="354"/>
      <c r="G84" s="35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353"/>
      <c r="B85" s="354"/>
      <c r="C85" s="355"/>
      <c r="D85" s="354"/>
      <c r="E85" s="354"/>
      <c r="F85" s="354"/>
      <c r="G85" s="35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353"/>
      <c r="B86" s="354"/>
      <c r="C86" s="355"/>
      <c r="D86" s="354"/>
      <c r="E86" s="354"/>
      <c r="F86" s="354"/>
      <c r="G86" s="35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357"/>
      <c r="B87" s="358"/>
      <c r="C87" s="359"/>
      <c r="D87" s="358"/>
      <c r="E87" s="358"/>
      <c r="F87" s="358"/>
      <c r="G87" s="36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protectedRanges>
    <protectedRange sqref="A83 F11:F14 F17:F35 F38:F61 F64:F67 F70:F71 F74:F75" name="Oblast9"/>
    <protectedRange sqref="A83" name="Oblast8"/>
    <protectedRange sqref="A83" name="Oblast1_1"/>
    <protectedRange sqref="A83" name="Oblast3_1"/>
    <protectedRange sqref="F74:F75" name="Oblast1"/>
    <protectedRange sqref="F70:F71" name="Oblast2"/>
    <protectedRange sqref="F38:F61" name="Oblast3"/>
    <protectedRange sqref="F17:F35 F64:F67" name="Oblast4"/>
    <protectedRange sqref="F11:F14" name="Oblast5"/>
  </protectedRanges>
  <mergeCells count="6">
    <mergeCell ref="A82:C82"/>
    <mergeCell ref="A83:G87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15" sqref="A15:G1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92</v>
      </c>
    </row>
    <row r="2" spans="1:60" ht="24.95" customHeight="1" x14ac:dyDescent="0.2">
      <c r="A2" s="50" t="s">
        <v>8</v>
      </c>
      <c r="B2" s="49" t="s">
        <v>43</v>
      </c>
      <c r="C2" s="362" t="s">
        <v>44</v>
      </c>
      <c r="D2" s="363"/>
      <c r="E2" s="363"/>
      <c r="F2" s="363"/>
      <c r="G2" s="364"/>
      <c r="AG2" t="s">
        <v>93</v>
      </c>
    </row>
    <row r="3" spans="1:60" ht="24.95" customHeight="1" x14ac:dyDescent="0.2">
      <c r="A3" s="50" t="s">
        <v>9</v>
      </c>
      <c r="B3" s="49" t="s">
        <v>46</v>
      </c>
      <c r="C3" s="362" t="s">
        <v>47</v>
      </c>
      <c r="D3" s="363"/>
      <c r="E3" s="363"/>
      <c r="F3" s="363"/>
      <c r="G3" s="364"/>
      <c r="AC3" s="121" t="s">
        <v>93</v>
      </c>
      <c r="AG3" t="s">
        <v>94</v>
      </c>
    </row>
    <row r="4" spans="1:60" ht="24.95" customHeight="1" x14ac:dyDescent="0.2">
      <c r="A4" s="139" t="s">
        <v>10</v>
      </c>
      <c r="B4" s="140" t="s">
        <v>56</v>
      </c>
      <c r="C4" s="365" t="s">
        <v>57</v>
      </c>
      <c r="D4" s="366"/>
      <c r="E4" s="366"/>
      <c r="F4" s="366"/>
      <c r="G4" s="367"/>
      <c r="AG4" t="s">
        <v>95</v>
      </c>
    </row>
    <row r="5" spans="1:60" x14ac:dyDescent="0.2">
      <c r="D5" s="10"/>
    </row>
    <row r="6" spans="1:60" ht="38.25" x14ac:dyDescent="0.2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0" t="s">
        <v>117</v>
      </c>
      <c r="B8" s="161" t="s">
        <v>69</v>
      </c>
      <c r="C8" s="179" t="s">
        <v>57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118</v>
      </c>
    </row>
    <row r="9" spans="1:60" outlineLevel="1" x14ac:dyDescent="0.2">
      <c r="A9" s="166">
        <v>1</v>
      </c>
      <c r="B9" s="167" t="s">
        <v>192</v>
      </c>
      <c r="C9" s="181" t="s">
        <v>317</v>
      </c>
      <c r="D9" s="168" t="s">
        <v>316</v>
      </c>
      <c r="E9" s="169">
        <v>1</v>
      </c>
      <c r="F9" s="170">
        <v>0</v>
      </c>
      <c r="G9" s="171">
        <f>ROUND(E9*F9,2)</f>
        <v>0</v>
      </c>
      <c r="H9" s="156">
        <v>0</v>
      </c>
      <c r="I9" s="155">
        <f>ROUND(E9*H9,2)</f>
        <v>0</v>
      </c>
      <c r="J9" s="156">
        <v>0</v>
      </c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140</v>
      </c>
      <c r="T9" s="155" t="s">
        <v>141</v>
      </c>
      <c r="U9" s="155">
        <v>0</v>
      </c>
      <c r="V9" s="155">
        <f>ROUND(E9*U9,2)</f>
        <v>0</v>
      </c>
      <c r="W9" s="155"/>
      <c r="X9" s="155" t="s">
        <v>123</v>
      </c>
      <c r="Y9" s="146"/>
      <c r="Z9" s="146"/>
      <c r="AA9" s="146"/>
      <c r="AB9" s="146"/>
      <c r="AC9" s="146"/>
      <c r="AD9" s="146"/>
      <c r="AE9" s="146"/>
      <c r="AF9" s="146"/>
      <c r="AG9" s="146" t="s">
        <v>191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3"/>
      <c r="B10" s="4"/>
      <c r="C10" s="18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104</v>
      </c>
    </row>
    <row r="11" spans="1:60" x14ac:dyDescent="0.2">
      <c r="A11" s="149"/>
      <c r="B11" s="150" t="s">
        <v>31</v>
      </c>
      <c r="C11" s="184"/>
      <c r="D11" s="151"/>
      <c r="E11" s="152"/>
      <c r="F11" s="152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310</v>
      </c>
    </row>
    <row r="12" spans="1:60" x14ac:dyDescent="0.2">
      <c r="A12" s="3"/>
      <c r="B12" s="4"/>
      <c r="C12" s="18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368" t="s">
        <v>311</v>
      </c>
      <c r="B14" s="368"/>
      <c r="C14" s="36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49"/>
      <c r="B15" s="350"/>
      <c r="C15" s="351"/>
      <c r="D15" s="350"/>
      <c r="E15" s="350"/>
      <c r="F15" s="350"/>
      <c r="G15" s="35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312</v>
      </c>
    </row>
    <row r="16" spans="1:60" x14ac:dyDescent="0.2">
      <c r="A16" s="353"/>
      <c r="B16" s="354"/>
      <c r="C16" s="355"/>
      <c r="D16" s="354"/>
      <c r="E16" s="354"/>
      <c r="F16" s="354"/>
      <c r="G16" s="35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53"/>
      <c r="B17" s="354"/>
      <c r="C17" s="355"/>
      <c r="D17" s="354"/>
      <c r="E17" s="354"/>
      <c r="F17" s="354"/>
      <c r="G17" s="35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53"/>
      <c r="B18" s="354"/>
      <c r="C18" s="355"/>
      <c r="D18" s="354"/>
      <c r="E18" s="354"/>
      <c r="F18" s="354"/>
      <c r="G18" s="35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57"/>
      <c r="B19" s="358"/>
      <c r="C19" s="359"/>
      <c r="D19" s="358"/>
      <c r="E19" s="358"/>
      <c r="F19" s="358"/>
      <c r="G19" s="36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5"/>
      <c r="D21" s="10"/>
      <c r="AG21" t="s">
        <v>313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protectedRanges>
    <protectedRange sqref="F9" name="Oblast2"/>
    <protectedRange sqref="A15" name="Oblast1"/>
  </protectedRanges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17" sqref="A17:G2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92</v>
      </c>
    </row>
    <row r="2" spans="1:60" ht="24.95" customHeight="1" x14ac:dyDescent="0.2">
      <c r="A2" s="50" t="s">
        <v>8</v>
      </c>
      <c r="B2" s="49" t="s">
        <v>43</v>
      </c>
      <c r="C2" s="362" t="s">
        <v>44</v>
      </c>
      <c r="D2" s="363"/>
      <c r="E2" s="363"/>
      <c r="F2" s="363"/>
      <c r="G2" s="364"/>
      <c r="AG2" t="s">
        <v>93</v>
      </c>
    </row>
    <row r="3" spans="1:60" ht="24.95" customHeight="1" x14ac:dyDescent="0.2">
      <c r="A3" s="50" t="s">
        <v>9</v>
      </c>
      <c r="B3" s="49" t="s">
        <v>46</v>
      </c>
      <c r="C3" s="362" t="s">
        <v>47</v>
      </c>
      <c r="D3" s="363"/>
      <c r="E3" s="363"/>
      <c r="F3" s="363"/>
      <c r="G3" s="364"/>
      <c r="AC3" s="121" t="s">
        <v>93</v>
      </c>
      <c r="AG3" t="s">
        <v>94</v>
      </c>
    </row>
    <row r="4" spans="1:60" ht="24.95" customHeight="1" x14ac:dyDescent="0.2">
      <c r="A4" s="139" t="s">
        <v>10</v>
      </c>
      <c r="B4" s="140" t="s">
        <v>58</v>
      </c>
      <c r="C4" s="365" t="s">
        <v>322</v>
      </c>
      <c r="D4" s="366"/>
      <c r="E4" s="366"/>
      <c r="F4" s="366"/>
      <c r="G4" s="367"/>
      <c r="AG4" t="s">
        <v>95</v>
      </c>
    </row>
    <row r="5" spans="1:60" x14ac:dyDescent="0.2">
      <c r="D5" s="10"/>
    </row>
    <row r="6" spans="1:60" ht="38.25" x14ac:dyDescent="0.2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0" t="s">
        <v>117</v>
      </c>
      <c r="B8" s="161" t="s">
        <v>69</v>
      </c>
      <c r="C8" s="179" t="s">
        <v>322</v>
      </c>
      <c r="D8" s="162"/>
      <c r="E8" s="163"/>
      <c r="F8" s="164"/>
      <c r="G8" s="165">
        <f>SUMIF(AG9:AG11,"&lt;&gt;NOR",G9:G11)</f>
        <v>0</v>
      </c>
      <c r="H8" s="159"/>
      <c r="I8" s="159">
        <f>SUM(I9:I11)</f>
        <v>0</v>
      </c>
      <c r="J8" s="159"/>
      <c r="K8" s="159">
        <f>SUM(K9:K11)</f>
        <v>0</v>
      </c>
      <c r="L8" s="159"/>
      <c r="M8" s="159">
        <f>SUM(M9:M11)</f>
        <v>0</v>
      </c>
      <c r="N8" s="159"/>
      <c r="O8" s="159">
        <f>SUM(O9:O11)</f>
        <v>0</v>
      </c>
      <c r="P8" s="159"/>
      <c r="Q8" s="159">
        <f>SUM(Q9:Q11)</f>
        <v>0</v>
      </c>
      <c r="R8" s="159"/>
      <c r="S8" s="159"/>
      <c r="T8" s="159"/>
      <c r="U8" s="159"/>
      <c r="V8" s="159">
        <f>SUM(V9:V11)</f>
        <v>0</v>
      </c>
      <c r="W8" s="159"/>
      <c r="X8" s="159"/>
      <c r="AG8" t="s">
        <v>118</v>
      </c>
    </row>
    <row r="9" spans="1:60" outlineLevel="1" x14ac:dyDescent="0.2">
      <c r="A9" s="172">
        <v>1</v>
      </c>
      <c r="B9" s="173" t="s">
        <v>318</v>
      </c>
      <c r="C9" s="180" t="s">
        <v>323</v>
      </c>
      <c r="D9" s="174"/>
      <c r="E9" s="175">
        <v>1</v>
      </c>
      <c r="F9" s="176"/>
      <c r="G9" s="177">
        <f>ROUND(E9*F9,2)</f>
        <v>0</v>
      </c>
      <c r="H9" s="156">
        <v>0</v>
      </c>
      <c r="I9" s="155">
        <f>ROUND(E9*H9,2)</f>
        <v>0</v>
      </c>
      <c r="J9" s="156">
        <v>0</v>
      </c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140</v>
      </c>
      <c r="T9" s="155" t="s">
        <v>319</v>
      </c>
      <c r="U9" s="155">
        <v>0</v>
      </c>
      <c r="V9" s="155">
        <f>ROUND(E9*U9,2)</f>
        <v>0</v>
      </c>
      <c r="W9" s="155"/>
      <c r="X9" s="155" t="s">
        <v>123</v>
      </c>
      <c r="Y9" s="146"/>
      <c r="Z9" s="146"/>
      <c r="AA9" s="146"/>
      <c r="AB9" s="146"/>
      <c r="AC9" s="146"/>
      <c r="AD9" s="146"/>
      <c r="AE9" s="146"/>
      <c r="AF9" s="146"/>
      <c r="AG9" s="146" t="s">
        <v>191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2">
        <v>2</v>
      </c>
      <c r="B10" s="173" t="s">
        <v>320</v>
      </c>
      <c r="C10" s="180" t="s">
        <v>325</v>
      </c>
      <c r="D10" s="174"/>
      <c r="E10" s="175">
        <v>1</v>
      </c>
      <c r="F10" s="176"/>
      <c r="G10" s="177">
        <f>ROUND(E10*F10,2)</f>
        <v>0</v>
      </c>
      <c r="H10" s="156">
        <v>0</v>
      </c>
      <c r="I10" s="155">
        <f>ROUND(E10*H10,2)</f>
        <v>0</v>
      </c>
      <c r="J10" s="156">
        <v>0</v>
      </c>
      <c r="K10" s="155">
        <f>ROUND(E10*J10,2)</f>
        <v>0</v>
      </c>
      <c r="L10" s="155">
        <v>21</v>
      </c>
      <c r="M10" s="155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5"/>
      <c r="S10" s="155" t="s">
        <v>140</v>
      </c>
      <c r="T10" s="155" t="s">
        <v>319</v>
      </c>
      <c r="U10" s="155">
        <v>0</v>
      </c>
      <c r="V10" s="155">
        <f>ROUND(E10*U10,2)</f>
        <v>0</v>
      </c>
      <c r="W10" s="155"/>
      <c r="X10" s="155" t="s">
        <v>123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191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6">
        <v>3</v>
      </c>
      <c r="B11" s="167" t="s">
        <v>65</v>
      </c>
      <c r="C11" s="181" t="s">
        <v>324</v>
      </c>
      <c r="D11" s="168"/>
      <c r="E11" s="169">
        <v>1</v>
      </c>
      <c r="F11" s="170"/>
      <c r="G11" s="171">
        <f>ROUND(E11*F11,2)</f>
        <v>0</v>
      </c>
      <c r="H11" s="156">
        <v>0</v>
      </c>
      <c r="I11" s="155">
        <f>ROUND(E11*H11,2)</f>
        <v>0</v>
      </c>
      <c r="J11" s="156">
        <v>0</v>
      </c>
      <c r="K11" s="155">
        <f>ROUND(E11*J11,2)</f>
        <v>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5"/>
      <c r="S11" s="155" t="s">
        <v>140</v>
      </c>
      <c r="T11" s="155" t="s">
        <v>319</v>
      </c>
      <c r="U11" s="155">
        <v>0</v>
      </c>
      <c r="V11" s="155">
        <f>ROUND(E11*U11,2)</f>
        <v>0</v>
      </c>
      <c r="W11" s="155"/>
      <c r="X11" s="155" t="s">
        <v>123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191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3"/>
      <c r="B12" s="4"/>
      <c r="C12" s="18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104</v>
      </c>
    </row>
    <row r="13" spans="1:60" x14ac:dyDescent="0.2">
      <c r="A13" s="149"/>
      <c r="B13" s="150" t="s">
        <v>31</v>
      </c>
      <c r="C13" s="184"/>
      <c r="D13" s="151"/>
      <c r="E13" s="152"/>
      <c r="F13" s="152"/>
      <c r="G13" s="178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310</v>
      </c>
    </row>
    <row r="14" spans="1:60" x14ac:dyDescent="0.2">
      <c r="A14" s="3"/>
      <c r="B14" s="4"/>
      <c r="C14" s="183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"/>
      <c r="B15" s="4"/>
      <c r="C15" s="183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">
      <c r="A16" s="368" t="s">
        <v>311</v>
      </c>
      <c r="B16" s="368"/>
      <c r="C16" s="369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49"/>
      <c r="B17" s="350"/>
      <c r="C17" s="351"/>
      <c r="D17" s="350"/>
      <c r="E17" s="350"/>
      <c r="F17" s="350"/>
      <c r="G17" s="35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312</v>
      </c>
    </row>
    <row r="18" spans="1:33" x14ac:dyDescent="0.2">
      <c r="A18" s="353"/>
      <c r="B18" s="354"/>
      <c r="C18" s="355"/>
      <c r="D18" s="354"/>
      <c r="E18" s="354"/>
      <c r="F18" s="354"/>
      <c r="G18" s="35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53"/>
      <c r="B19" s="354"/>
      <c r="C19" s="355"/>
      <c r="D19" s="354"/>
      <c r="E19" s="354"/>
      <c r="F19" s="354"/>
      <c r="G19" s="35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53"/>
      <c r="B20" s="354"/>
      <c r="C20" s="355"/>
      <c r="D20" s="354"/>
      <c r="E20" s="354"/>
      <c r="F20" s="354"/>
      <c r="G20" s="35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357"/>
      <c r="B21" s="358"/>
      <c r="C21" s="359"/>
      <c r="D21" s="358"/>
      <c r="E21" s="358"/>
      <c r="F21" s="358"/>
      <c r="G21" s="36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3"/>
      <c r="B22" s="4"/>
      <c r="C22" s="18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C23" s="185"/>
      <c r="D23" s="10"/>
      <c r="AG23" t="s">
        <v>313</v>
      </c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protectedRanges>
    <protectedRange sqref="A17" name="Oblast2"/>
    <protectedRange sqref="F9:F11" name="Oblast1"/>
  </protectedRanges>
  <mergeCells count="6">
    <mergeCell ref="A17:G21"/>
    <mergeCell ref="A1:G1"/>
    <mergeCell ref="C2:G2"/>
    <mergeCell ref="C3:G3"/>
    <mergeCell ref="C4:G4"/>
    <mergeCell ref="A16:C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92</v>
      </c>
    </row>
    <row r="2" spans="1:60" ht="24.95" customHeight="1" x14ac:dyDescent="0.2">
      <c r="A2" s="50" t="s">
        <v>8</v>
      </c>
      <c r="B2" s="49" t="s">
        <v>43</v>
      </c>
      <c r="C2" s="362" t="s">
        <v>44</v>
      </c>
      <c r="D2" s="363"/>
      <c r="E2" s="363"/>
      <c r="F2" s="363"/>
      <c r="G2" s="364"/>
      <c r="AG2" t="s">
        <v>93</v>
      </c>
    </row>
    <row r="3" spans="1:60" ht="24.95" customHeight="1" x14ac:dyDescent="0.2">
      <c r="A3" s="50" t="s">
        <v>9</v>
      </c>
      <c r="B3" s="49" t="s">
        <v>46</v>
      </c>
      <c r="C3" s="362" t="s">
        <v>47</v>
      </c>
      <c r="D3" s="363"/>
      <c r="E3" s="363"/>
      <c r="F3" s="363"/>
      <c r="G3" s="364"/>
      <c r="AC3" s="121" t="s">
        <v>93</v>
      </c>
      <c r="AG3" t="s">
        <v>94</v>
      </c>
    </row>
    <row r="4" spans="1:60" ht="24.95" customHeight="1" x14ac:dyDescent="0.2">
      <c r="A4" s="139" t="s">
        <v>10</v>
      </c>
      <c r="B4" s="140" t="s">
        <v>59</v>
      </c>
      <c r="C4" s="365" t="s">
        <v>60</v>
      </c>
      <c r="D4" s="366"/>
      <c r="E4" s="366"/>
      <c r="F4" s="366"/>
      <c r="G4" s="367"/>
      <c r="AG4" t="s">
        <v>95</v>
      </c>
    </row>
    <row r="5" spans="1:60" x14ac:dyDescent="0.2">
      <c r="D5" s="10"/>
    </row>
    <row r="6" spans="1:60" ht="38.25" x14ac:dyDescent="0.2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0" t="s">
        <v>117</v>
      </c>
      <c r="B8" s="161" t="s">
        <v>91</v>
      </c>
      <c r="C8" s="179" t="s">
        <v>30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60000</v>
      </c>
      <c r="L8" s="159"/>
      <c r="M8" s="159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118</v>
      </c>
    </row>
    <row r="9" spans="1:60" outlineLevel="1" x14ac:dyDescent="0.2">
      <c r="A9" s="166">
        <v>1</v>
      </c>
      <c r="B9" s="167" t="s">
        <v>321</v>
      </c>
      <c r="C9" s="181" t="s">
        <v>60</v>
      </c>
      <c r="D9" s="168" t="s">
        <v>316</v>
      </c>
      <c r="E9" s="169">
        <v>1</v>
      </c>
      <c r="F9" s="170"/>
      <c r="G9" s="171">
        <f>ROUND(E9*F9,2)</f>
        <v>0</v>
      </c>
      <c r="H9" s="156">
        <v>0</v>
      </c>
      <c r="I9" s="155">
        <f>ROUND(E9*H9,2)</f>
        <v>0</v>
      </c>
      <c r="J9" s="156">
        <v>60000</v>
      </c>
      <c r="K9" s="155">
        <f>ROUND(E9*J9,2)</f>
        <v>60000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140</v>
      </c>
      <c r="T9" s="155" t="s">
        <v>141</v>
      </c>
      <c r="U9" s="155">
        <v>0</v>
      </c>
      <c r="V9" s="155">
        <f>ROUND(E9*U9,2)</f>
        <v>0</v>
      </c>
      <c r="W9" s="155"/>
      <c r="X9" s="155" t="s">
        <v>123</v>
      </c>
      <c r="Y9" s="146"/>
      <c r="Z9" s="146"/>
      <c r="AA9" s="146"/>
      <c r="AB9" s="146"/>
      <c r="AC9" s="146"/>
      <c r="AD9" s="146"/>
      <c r="AE9" s="146"/>
      <c r="AF9" s="146"/>
      <c r="AG9" s="146" t="s">
        <v>191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3"/>
      <c r="B10" s="4"/>
      <c r="C10" s="18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104</v>
      </c>
    </row>
    <row r="11" spans="1:60" x14ac:dyDescent="0.2">
      <c r="A11" s="149"/>
      <c r="B11" s="150" t="s">
        <v>31</v>
      </c>
      <c r="C11" s="184"/>
      <c r="D11" s="151"/>
      <c r="E11" s="152"/>
      <c r="F11" s="152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310</v>
      </c>
    </row>
    <row r="12" spans="1:60" x14ac:dyDescent="0.2">
      <c r="A12" s="3"/>
      <c r="B12" s="4"/>
      <c r="C12" s="18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368" t="s">
        <v>311</v>
      </c>
      <c r="B14" s="368"/>
      <c r="C14" s="36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49"/>
      <c r="B15" s="350"/>
      <c r="C15" s="351"/>
      <c r="D15" s="350"/>
      <c r="E15" s="350"/>
      <c r="F15" s="350"/>
      <c r="G15" s="35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312</v>
      </c>
    </row>
    <row r="16" spans="1:60" x14ac:dyDescent="0.2">
      <c r="A16" s="353"/>
      <c r="B16" s="354"/>
      <c r="C16" s="355"/>
      <c r="D16" s="354"/>
      <c r="E16" s="354"/>
      <c r="F16" s="354"/>
      <c r="G16" s="35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53"/>
      <c r="B17" s="354"/>
      <c r="C17" s="355"/>
      <c r="D17" s="354"/>
      <c r="E17" s="354"/>
      <c r="F17" s="354"/>
      <c r="G17" s="35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53"/>
      <c r="B18" s="354"/>
      <c r="C18" s="355"/>
      <c r="D18" s="354"/>
      <c r="E18" s="354"/>
      <c r="F18" s="354"/>
      <c r="G18" s="35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57"/>
      <c r="B19" s="358"/>
      <c r="C19" s="359"/>
      <c r="D19" s="358"/>
      <c r="E19" s="358"/>
      <c r="F19" s="358"/>
      <c r="G19" s="36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5"/>
      <c r="D21" s="10"/>
      <c r="AG21" t="s">
        <v>313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protectedRanges>
    <protectedRange sqref="A15" name="Oblast2"/>
    <protectedRange sqref="F9" name="Oblast1"/>
  </protectedRanges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02 10283_02-1 Pol</vt:lpstr>
      <vt:lpstr>02 10283_02-2 Pol</vt:lpstr>
      <vt:lpstr>02 10283_02-3 Pol</vt:lpstr>
      <vt:lpstr>02 10283_02-4 Pol</vt:lpstr>
      <vt:lpstr>02 10283_02-5 Pol</vt:lpstr>
      <vt:lpstr>02 10283_02-6 Pol</vt:lpstr>
      <vt:lpstr>02 10283_07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10283_02-1 Pol'!Názvy_tisku</vt:lpstr>
      <vt:lpstr>'02 10283_02-2 Pol'!Názvy_tisku</vt:lpstr>
      <vt:lpstr>'02 10283_02-3 Pol'!Názvy_tisku</vt:lpstr>
      <vt:lpstr>'02 10283_02-4 Pol'!Názvy_tisku</vt:lpstr>
      <vt:lpstr>'02 10283_02-5 Pol'!Názvy_tisku</vt:lpstr>
      <vt:lpstr>'02 10283_02-6 Pol'!Názvy_tisku</vt:lpstr>
      <vt:lpstr>'02 10283_07 Pol'!Názvy_tisku</vt:lpstr>
      <vt:lpstr>oadresa</vt:lpstr>
      <vt:lpstr>Stavba!Objednatel</vt:lpstr>
      <vt:lpstr>Stavba!Objekt</vt:lpstr>
      <vt:lpstr>'02 10283_02-1 Pol'!Oblast_tisku</vt:lpstr>
      <vt:lpstr>'02 10283_02-2 Pol'!Oblast_tisku</vt:lpstr>
      <vt:lpstr>'02 10283_02-3 Pol'!Oblast_tisku</vt:lpstr>
      <vt:lpstr>'02 10283_02-4 Pol'!Oblast_tisku</vt:lpstr>
      <vt:lpstr>'02 10283_02-5 Pol'!Oblast_tisku</vt:lpstr>
      <vt:lpstr>'02 10283_02-6 Pol'!Oblast_tisku</vt:lpstr>
      <vt:lpstr>'02 10283_07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Martin Ondráček</cp:lastModifiedBy>
  <cp:lastPrinted>2019-03-19T12:27:02Z</cp:lastPrinted>
  <dcterms:created xsi:type="dcterms:W3CDTF">2009-04-08T07:15:50Z</dcterms:created>
  <dcterms:modified xsi:type="dcterms:W3CDTF">2022-11-27T09:41:47Z</dcterms:modified>
</cp:coreProperties>
</file>