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" windowHeight="1010" activeTab="0"/>
  </bookViews>
  <sheets>
    <sheet name="Rekapitulace stavby" sheetId="1" r:id="rId1"/>
    <sheet name="Vyskov_Majak_1NP - MAJÁK ..." sheetId="2" r:id="rId2"/>
  </sheets>
  <definedNames>
    <definedName name="_xlnm.Print_Titles" localSheetId="0">'Rekapitulace stavby'!$85:$85</definedName>
    <definedName name="_xlnm.Print_Titles" localSheetId="1">'Vyskov_Majak_1NP - MAJÁK ...'!$120:$120</definedName>
    <definedName name="_xlnm.Print_Area" localSheetId="0">'Rekapitulace stavby'!$C$4:$AP$70,'Rekapitulace stavby'!$C$76:$AP$96</definedName>
    <definedName name="_xlnm.Print_Area" localSheetId="1">'Vyskov_Majak_1NP - MAJÁK ...'!$C$4:$Q$70,'Vyskov_Majak_1NP - MAJÁK ...'!$C$76:$Q$105,'Vyskov_Majak_1NP - MAJÁK ...'!$C$111:$Q$228</definedName>
  </definedNames>
  <calcPr fullCalcOnLoad="1"/>
</workbook>
</file>

<file path=xl/sharedStrings.xml><?xml version="1.0" encoding="utf-8"?>
<sst xmlns="http://schemas.openxmlformats.org/spreadsheetml/2006/main" count="1630" uniqueCount="435">
  <si>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</si>
  <si>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</si>
  <si>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</si>
  <si>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</si>
  <si>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</si>
  <si>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</si>
  <si>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</si>
  <si>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</si>
  <si>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</si>
  <si>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</si>
  <si>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</si>
  <si>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</si>
  <si>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</si>
  <si>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</si>
  <si>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</si>
  <si>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Vyskov_Majak_1NP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</si>
  <si>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</si>
  <si>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</si>
  <si>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MAJÁK - středisko volného času - 1.NP, D.1.4.d. Silnoproudá elektrotechnika</t>
  </si>
  <si>
    <t>0,1</t>
  </si>
  <si>
    <t>JKSO:</t>
  </si>
  <si>
    <t>CC-CZ:</t>
  </si>
  <si>
    <t>1</t>
  </si>
  <si>
    <t>Místo:</t>
  </si>
  <si>
    <t>Brněnská 139/7, Vyškov</t>
  </si>
  <si>
    <t>Datum:</t>
  </si>
  <si>
    <t>21. 7. 2022</t>
  </si>
  <si>
    <t>10</t>
  </si>
  <si>
    <t>100</t>
  </si>
  <si>
    <t>Objednatel:</t>
  </si>
  <si>
    <t>IČ:</t>
  </si>
  <si>
    <t>MAJÁK - středisko volného času, příspěvková org.</t>
  </si>
  <si>
    <t>DIČ:</t>
  </si>
  <si>
    <t>Zhotovitel:</t>
  </si>
  <si>
    <t>Vyplň údaj</t>
  </si>
  <si>
    <t>Projektant:</t>
  </si>
  <si>
    <t>Ing. Vítězslav Humplík</t>
  </si>
  <si>
    <t>True</t>
  </si>
  <si>
    <t>Zpracovatel:</t>
  </si>
  <si>
    <t xml:space="preserve">Ing. Vítězslav Humplík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</si>
  <si>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</si>
  <si>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</si>
  <si>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</si>
  <si>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</si>
  <si>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</si>
  <si>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</si>
  <si>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</si>
  <si>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</si>
  <si>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</si>
  <si>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</si>
  <si>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</si>
  <si>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</si>
  <si>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</si>
  <si>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</si>
  <si>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</si>
  <si>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</si>
  <si>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</si>
  <si>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</si>
  <si>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</si>
  <si>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</si>
  <si>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</si>
  <si>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</si>
  <si>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</si>
  <si>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</si>
  <si>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</si>
  <si>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</si>
  <si>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</si>
  <si>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</si>
  <si>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</si>
  <si>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</si>
  <si>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</si>
  <si>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</si>
  <si>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</si>
  <si>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</si>
  <si>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</si>
  <si>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</si>
  <si>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</si>
  <si>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</si>
  <si>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</si>
  <si>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</si>
  <si>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</si>
  <si>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</si>
  <si>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{edc9cf57-a67c-4bd9-80f7-dbb3749ef865}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</si>
  <si>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</si>
  <si>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</si>
  <si>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</si>
  <si>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</si>
  <si>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</si>
  <si>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</si>
  <si>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</si>
  <si>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</si>
  <si>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</si>
  <si>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</si>
  <si>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</si>
  <si>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</si>
  <si>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</si>
  <si>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</si>
  <si>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Zatím neurčen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</si>
  <si>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</si>
  <si>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</si>
  <si>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</si>
  <si>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</si>
  <si>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</si>
  <si>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</si>
  <si>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</si>
  <si>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9 - Ostatní konstrukce a práce, bourání</t>
  </si>
  <si>
    <t xml:space="preserve">    997 - Přesun sutě</t>
  </si>
  <si>
    <t>M - Práce a dodávky M</t>
  </si>
  <si>
    <t xml:space="preserve">    21-M - Elektromontáže</t>
  </si>
  <si>
    <t xml:space="preserve">    46-M - Zemní práce při extr.mont.pracích</t>
  </si>
  <si>
    <t>VRN - Vedlejší rozpočtové náklady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</si>
  <si>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</si>
  <si>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</si>
  <si>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</si>
  <si>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</si>
  <si>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</si>
  <si>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</si>
  <si>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</si>
  <si>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</si>
  <si>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</si>
  <si>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</si>
  <si>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</si>
  <si>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</si>
  <si>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</si>
  <si>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</si>
  <si>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</si>
  <si>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</si>
  <si>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</si>
  <si>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</si>
  <si>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</si>
  <si>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</si>
  <si>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</si>
  <si>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</si>
  <si>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</si>
  <si>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</si>
  <si>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</si>
  <si>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</si>
  <si>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946111111</t>
  </si>
  <si>
    <t>Montáž pojízdných věží trubkových/dílcových š do 0,9 m dl do 3,2 m v do 1,5 m</t>
  </si>
  <si>
    <t>kus</t>
  </si>
  <si>
    <t>4</t>
  </si>
  <si>
    <t>946111211</t>
  </si>
  <si>
    <t>Příplatek k pojízdným věžím š do 0,9 m dl do 3,2 m v do 1,5 m za první a ZKD den použití</t>
  </si>
  <si>
    <t>3</t>
  </si>
  <si>
    <t>946111811</t>
  </si>
  <si>
    <t>Demontáž pojízdných věží trubkových/dílcových š do 0,9 m dl do 3,2 m v do 1,5 m</t>
  </si>
  <si>
    <t>997013112</t>
  </si>
  <si>
    <t>Vnitrostaveništní doprava suti a vybouraných hmot pro budovy v do 9 m s použitím mechanizace</t>
  </si>
  <si>
    <t>t</t>
  </si>
  <si>
    <t>5</t>
  </si>
  <si>
    <t>997013501</t>
  </si>
  <si>
    <t>Odvoz suti a vybouraných hmot na skládku nebo meziskládku do 1 km se složením</t>
  </si>
  <si>
    <t>6</t>
  </si>
  <si>
    <t>997013509</t>
  </si>
  <si>
    <t>Příplatek k odvozu suti a vybouraných hmot na skládku ZKD 1 km přes 1 km</t>
  </si>
  <si>
    <t>7</t>
  </si>
  <si>
    <t>997013831</t>
  </si>
  <si>
    <t>Poplatek za uložení stavebního směsného odpadu na skládce (skládkovné)</t>
  </si>
  <si>
    <t>8</t>
  </si>
  <si>
    <t>999281111</t>
  </si>
  <si>
    <t>Přesun hmot pro rekonstrukce a údržbu budov do 25m</t>
  </si>
  <si>
    <t>9</t>
  </si>
  <si>
    <t>741110061</t>
  </si>
  <si>
    <t>Montáž trubek plastových ohebných D 16 mm uložených pod omítku</t>
  </si>
  <si>
    <t>m</t>
  </si>
  <si>
    <t>64</t>
  </si>
  <si>
    <t>M</t>
  </si>
  <si>
    <t>34571062</t>
  </si>
  <si>
    <t>trubka elektroinstalační ohebná LPFLEX z PVC (ČSN)2316</t>
  </si>
  <si>
    <t>128</t>
  </si>
  <si>
    <t>11</t>
  </si>
  <si>
    <t>741110062</t>
  </si>
  <si>
    <t>Montáž trubek plastových ohebných D 23 mm uložených pod omítku</t>
  </si>
  <si>
    <t>12</t>
  </si>
  <si>
    <t>34571063</t>
  </si>
  <si>
    <t>trubka elektroinstalační ohebná LPFLEX z PVC (ČSN) 2323</t>
  </si>
  <si>
    <t>13</t>
  </si>
  <si>
    <t>210100001</t>
  </si>
  <si>
    <t>Ukončení vodičů v rozváděči nebo na přístroji včetně zapojení průřezu žíly do 2,5 mm2</t>
  </si>
  <si>
    <t>14</t>
  </si>
  <si>
    <t>210100002</t>
  </si>
  <si>
    <t>Ukončení vodičů v rozváděči nebo na přístroji včetně zapojení průřezu žíly do 6 mm2</t>
  </si>
  <si>
    <t>741310211</t>
  </si>
  <si>
    <t>Montáž zapuštěný vypínač nn jednopólový šroubové připojení</t>
  </si>
  <si>
    <t>16</t>
  </si>
  <si>
    <t>345355150</t>
  </si>
  <si>
    <t>spínač jednopólový 10A Tango bílý, slonová kost</t>
  </si>
  <si>
    <t>17</t>
  </si>
  <si>
    <t>741310231</t>
  </si>
  <si>
    <t>Montáž zapuštěný přepínač nn 5-sériový šroubové připojení</t>
  </si>
  <si>
    <t>18</t>
  </si>
  <si>
    <t>345355750</t>
  </si>
  <si>
    <t>spínač řazení 5 10A Tango bílý, slonová kost</t>
  </si>
  <si>
    <t>19</t>
  </si>
  <si>
    <t>741310233</t>
  </si>
  <si>
    <t>Montáž zapuštěný přepínač nn 6-střídavý šroubové připojení</t>
  </si>
  <si>
    <t>20</t>
  </si>
  <si>
    <t>345355550</t>
  </si>
  <si>
    <t>spínač řazení 6 10A Tango bílý, slonová kost</t>
  </si>
  <si>
    <t>741311021</t>
  </si>
  <si>
    <t>Montáž spínač nn přípojkasporáková s doutnavkou se zapojením vodičů</t>
  </si>
  <si>
    <t>22</t>
  </si>
  <si>
    <t>345363980</t>
  </si>
  <si>
    <t>spínač páčkový 25A zapuštěná montáž se signální doutnavkou 39563-23C</t>
  </si>
  <si>
    <t>23</t>
  </si>
  <si>
    <t>741112061</t>
  </si>
  <si>
    <t>Montáž krabic přístrojových zapuštěných plastových kruhových KU 68/1, KU68/1301, KP67, KP68/2</t>
  </si>
  <si>
    <t>24</t>
  </si>
  <si>
    <t>345715110</t>
  </si>
  <si>
    <t>krabice přístrojová instalační KP 68/2</t>
  </si>
  <si>
    <t>25</t>
  </si>
  <si>
    <t>741112101</t>
  </si>
  <si>
    <t>Montáž rozvodek zapuštěných plastových kruhových KU68-1903/KO, KR97/KO97V</t>
  </si>
  <si>
    <t>26</t>
  </si>
  <si>
    <t>345715210</t>
  </si>
  <si>
    <t>krabice univerzální z PH KU 68/2-1903</t>
  </si>
  <si>
    <t>27</t>
  </si>
  <si>
    <t>345715630</t>
  </si>
  <si>
    <t>rozvodka krabicová z PH KR 97/5</t>
  </si>
  <si>
    <t>28</t>
  </si>
  <si>
    <t>741313041</t>
  </si>
  <si>
    <t>Montáž zásuvka (polo)zapuštěná šroubové připojení 2P+PE se zapojením vodičů</t>
  </si>
  <si>
    <t>29</t>
  </si>
  <si>
    <t>345551030</t>
  </si>
  <si>
    <t>zásuvka 1násobná 16A Tango bílý, slonová kost</t>
  </si>
  <si>
    <t>30</t>
  </si>
  <si>
    <t>34539063</t>
  </si>
  <si>
    <t>rámeček pro spínače a zásuvky TANGO ABB.3901AB50B pětinásobný, vodorovný</t>
  </si>
  <si>
    <t>31</t>
  </si>
  <si>
    <t>741313042</t>
  </si>
  <si>
    <t>Montáž zásuvka (polo)zapuštěná šroubové připojení 2P+PE dvojí zapojení - průběžná</t>
  </si>
  <si>
    <t>32</t>
  </si>
  <si>
    <t>741313043</t>
  </si>
  <si>
    <t>Montáž zásuvka (polo)zapuštěná šroubové připojení 2x (2P + PE) dvojnásobná</t>
  </si>
  <si>
    <t>33</t>
  </si>
  <si>
    <t>345551230</t>
  </si>
  <si>
    <t>zásuvka 2násobná 16A Tango bílá, slonová kost</t>
  </si>
  <si>
    <t>34</t>
  </si>
  <si>
    <t>741372021</t>
  </si>
  <si>
    <t>Montáž LED svítidel nástěnných - nouzových</t>
  </si>
  <si>
    <t>35</t>
  </si>
  <si>
    <t>741372062</t>
  </si>
  <si>
    <t>Montáž LED svítidel stropních přisazených do 0,36m2</t>
  </si>
  <si>
    <t>36</t>
  </si>
  <si>
    <t>741372154</t>
  </si>
  <si>
    <t>Montáž LED svítidel stropních přisazených nad 0,36m2</t>
  </si>
  <si>
    <t>37</t>
  </si>
  <si>
    <t>741372022</t>
  </si>
  <si>
    <t>Montáž LED svítidel nástěnných přisazených</t>
  </si>
  <si>
    <t>38</t>
  </si>
  <si>
    <t>741372061</t>
  </si>
  <si>
    <t>Montáž LED svítidel stropních přisazených kruhových do 0,09m2</t>
  </si>
  <si>
    <t>39</t>
  </si>
  <si>
    <t>210280002</t>
  </si>
  <si>
    <t>Zkoušky a prohlídky el rozvodů a zařízení celková prohlídka pro objem mtž prací do 500 000 Kč</t>
  </si>
  <si>
    <t>40</t>
  </si>
  <si>
    <t>741122011</t>
  </si>
  <si>
    <t>Montáž měděných kabelů CYKY,CYBY,CYMY,NYM,CYKYLS,CYKYLo 2x1,5 mm2 uložených pod omítku ve stěně</t>
  </si>
  <si>
    <t>41</t>
  </si>
  <si>
    <t>341110050</t>
  </si>
  <si>
    <t>kabel silový s Cu jádrem CYKY 2x1,5 mm2</t>
  </si>
  <si>
    <t>42</t>
  </si>
  <si>
    <t>741122015</t>
  </si>
  <si>
    <t>Montáž měděných kabelů CYKY,CYBY,CYMY,NYM,CYKYLS,CYKYLo 3x1,5 mm2 uložených pod omítku ve stěně</t>
  </si>
  <si>
    <t>43</t>
  </si>
  <si>
    <t>341110300</t>
  </si>
  <si>
    <t>kabel silový s Cu jádrem CYKY 3x1,5 mm2</t>
  </si>
  <si>
    <t>44</t>
  </si>
  <si>
    <t>741122016</t>
  </si>
  <si>
    <t>Montáž měděných kabelů CYKY,CYBY,CYMY,NYM,CYKYLS,CYKYLo 3x2,5 mm2 uložených pod omítku ve stěně</t>
  </si>
  <si>
    <t>45</t>
  </si>
  <si>
    <t>341110360</t>
  </si>
  <si>
    <t>kabel silový s Cu jádrem CYKY 3x2,5 mm2</t>
  </si>
  <si>
    <t>46</t>
  </si>
  <si>
    <t>741122021</t>
  </si>
  <si>
    <t>Montáž měděných kabelů CYKY,CYBY,CYMY,NYM,CYKYLS,CYKYLo 4x1,5 mm2 uložených pod omítku ve stěně</t>
  </si>
  <si>
    <t>47</t>
  </si>
  <si>
    <t>341110600</t>
  </si>
  <si>
    <t>kabel silový s Cu jádrem CYKY 4x1,5 mm2</t>
  </si>
  <si>
    <t>48</t>
  </si>
  <si>
    <t>741122031</t>
  </si>
  <si>
    <t>Montáž měděných kabelů CYKY,CYBY,CYMY,NYM,CYKYLS,CYKYLo 5x1,5 mm2 uložených pod omítku ve stěně</t>
  </si>
  <si>
    <t>49</t>
  </si>
  <si>
    <t>341110900</t>
  </si>
  <si>
    <t>kabel silový s Cu jádrem CYKY 5x1,5 mm2</t>
  </si>
  <si>
    <t>50</t>
  </si>
  <si>
    <t>7411220311</t>
  </si>
  <si>
    <t>Montáž měděných kabelů CYKY,CYBY,CYMY,NYM,CYKYLS,CYKYLo 5x2,5 mm2 uložených pod omítku ve stěně</t>
  </si>
  <si>
    <t>51</t>
  </si>
  <si>
    <t>341110940</t>
  </si>
  <si>
    <t>kabel silový s Cu jádrem CYKY 5x2,5 mm2</t>
  </si>
  <si>
    <t>52</t>
  </si>
  <si>
    <t>741122032</t>
  </si>
  <si>
    <t>Montáž měděných kabelů CYKY,CYBY,CYMY,NYM,CYKYLS,CYKYLo 5x6 mm2 uložených pod omítku ve stěně</t>
  </si>
  <si>
    <t>53</t>
  </si>
  <si>
    <t>341111000</t>
  </si>
  <si>
    <t>kabel silový s Cu jádrem CYKY 5x6 mm2</t>
  </si>
  <si>
    <t>54</t>
  </si>
  <si>
    <t>A1_Dodávka</t>
  </si>
  <si>
    <t>A1 - LED čtvercové stropní přisazené svítidlo BLINGO P 38W 6060NW, výr. KANLUX S.A.</t>
  </si>
  <si>
    <t>262144</t>
  </si>
  <si>
    <t>55</t>
  </si>
  <si>
    <t>A2_Dodávka</t>
  </si>
  <si>
    <t>A2 - LED čtvercové stropní přisazené svítidlo BLINGO T 38W 6060NW, výr. KANLUX S.A.</t>
  </si>
  <si>
    <t>56</t>
  </si>
  <si>
    <t>A3_Dodávka</t>
  </si>
  <si>
    <t>A3 - LED čtvercové stropní přisazené svítidlo BLINGO TU 48W 6060NW, výr. KANLUX S.A.</t>
  </si>
  <si>
    <t>57</t>
  </si>
  <si>
    <t>A4_Dodávka</t>
  </si>
  <si>
    <t>A4 - LED kulaté stropní přisazené svítidlo STIVI 24W-NW-O, průměr 280mm, výr. KANLUX S.A.</t>
  </si>
  <si>
    <t>58</t>
  </si>
  <si>
    <t>A5_Dodávka</t>
  </si>
  <si>
    <t>A5 - LED kulaté stropní přisazené svítidlo STIVI 36W-NW-O, průměr 330mm, výr. KANLUX S.A.</t>
  </si>
  <si>
    <t>59</t>
  </si>
  <si>
    <t>A6_Dodávka</t>
  </si>
  <si>
    <t>A6 - LED čtvercové stropní přisazené svítidlo VARSO HI 36W-NW-L, 327x327mm, výr. KANLUX S.A.</t>
  </si>
  <si>
    <t>60</t>
  </si>
  <si>
    <t>A7_Dodávka</t>
  </si>
  <si>
    <t>A7 - LED kulaté stropní přisazené svítidlo ATL1 30W-940-S6-B, průměr 90mm, výr. KANLUX S.A.</t>
  </si>
  <si>
    <t>61</t>
  </si>
  <si>
    <t>A8_Dodávka</t>
  </si>
  <si>
    <t>A8 - LED stropní přisazené svítidlo OS40W840-MPRM-B-M3, 1200x300mm, výr. KANLUX S.A.</t>
  </si>
  <si>
    <t>62</t>
  </si>
  <si>
    <t>A9_Dodávka</t>
  </si>
  <si>
    <t>A9 - Designové nástěnné svítidlo do vestibulu JASMÍN 20W, výr. KANLUX S.A.</t>
  </si>
  <si>
    <t>63</t>
  </si>
  <si>
    <t>A10_Dodávka</t>
  </si>
  <si>
    <t>A10 - Nástěnné venkovní svítidlo VADRA 11W, výr. KANLUX S.A.</t>
  </si>
  <si>
    <t>N_Dodávka</t>
  </si>
  <si>
    <t>N - Nouzové LED svítidlo, přisazené, polykarbonátové, doba svícení 1h, 1W s piktogramem, 120lm</t>
  </si>
  <si>
    <t>65</t>
  </si>
  <si>
    <t>02_Dodávka</t>
  </si>
  <si>
    <t>R1 - Nový oceloplechový podružný rozvaděč 1.NP - prvky přepěťové ochrany, hlavní vypínač, 5x proud. chránič, 25x 1f jistič, ostatní výstroj</t>
  </si>
  <si>
    <t>66</t>
  </si>
  <si>
    <t>03_Dodávka</t>
  </si>
  <si>
    <t>R2 - Nový  podružný rozvaděč 1.NP - prvky přepěťové ochrany, hlavní vypínač, 3x proud. chránič, 1x 3f jistič, 15x 1f jistič, ostatní výstroj</t>
  </si>
  <si>
    <t>67</t>
  </si>
  <si>
    <t>06_Dodávka</t>
  </si>
  <si>
    <t>Demontáž stávající elektroinstalace</t>
  </si>
  <si>
    <t>hod</t>
  </si>
  <si>
    <t>68</t>
  </si>
  <si>
    <t>08_Dodávka</t>
  </si>
  <si>
    <t>Ochranné pospojování</t>
  </si>
  <si>
    <t>69</t>
  </si>
  <si>
    <t>09_Dodávka</t>
  </si>
  <si>
    <t>El. osoušeč rukou 230V/1200W + montáž</t>
  </si>
  <si>
    <t>70</t>
  </si>
  <si>
    <t>10_Dodávka</t>
  </si>
  <si>
    <t>Ostatní drobný mat. + práce - rezerva</t>
  </si>
  <si>
    <t>71</t>
  </si>
  <si>
    <t>11_Dodávka</t>
  </si>
  <si>
    <t>PIR pohybové čidlo venkovní + montáž</t>
  </si>
  <si>
    <t>72</t>
  </si>
  <si>
    <t>460941211</t>
  </si>
  <si>
    <t>Vyplnění a omítnutí rýh ve stěnách hloubky do 3 cm a šířky do 3 cm</t>
  </si>
  <si>
    <t>73</t>
  </si>
  <si>
    <t>460941212</t>
  </si>
  <si>
    <t>Vyplnění a omítnutí rýh ve stěnách hloubky do 3 cm a šířky do 5 cm</t>
  </si>
  <si>
    <t>74</t>
  </si>
  <si>
    <t>460941213</t>
  </si>
  <si>
    <t>Vyplnění a omítnutí rýh ve stěnách hloubky do 3 cm a šířky do 7 cm</t>
  </si>
  <si>
    <t>75</t>
  </si>
  <si>
    <t>460941214</t>
  </si>
  <si>
    <t>Vyplnění a omítnutí rýh ve stěnách hloubky do 3 cm a šířky do 10 cm</t>
  </si>
  <si>
    <t>76</t>
  </si>
  <si>
    <t>460941215</t>
  </si>
  <si>
    <t>Vyplnění a omítnutí rýh ve stěnách hloubky do 3 cm a šířky do 15 cm</t>
  </si>
  <si>
    <t>77</t>
  </si>
  <si>
    <t>460941111</t>
  </si>
  <si>
    <t>Vyplnění a omítnutí rýh při elektroinstalacích ve stropech hl do 3 cm a š do 3 cm</t>
  </si>
  <si>
    <t>78</t>
  </si>
  <si>
    <t>468101411</t>
  </si>
  <si>
    <t>Vysekání rýh pro montáž trubek a kabelů v cihelných zdech hl do 3 cm a š do 3 cm</t>
  </si>
  <si>
    <t>79</t>
  </si>
  <si>
    <t>468101412</t>
  </si>
  <si>
    <t>Vysekání rýh pro montáž trubek a kabelů v cihelných zdech hl do 3 cm a š přes 3 do 5 cm</t>
  </si>
  <si>
    <t>80</t>
  </si>
  <si>
    <t>468101413</t>
  </si>
  <si>
    <t>Vysekání rýh pro montáž trubek a kabelů v cihelných zdech hl do 3 cm a š přes 5 do 7 cm</t>
  </si>
  <si>
    <t>81</t>
  </si>
  <si>
    <t>468101414</t>
  </si>
  <si>
    <t>Vysekání rýh pro montáž trubek a kabelů v cihelných zdech hl do 3 cm a š přes 7 do 10 cm</t>
  </si>
  <si>
    <t>82</t>
  </si>
  <si>
    <t>468101415</t>
  </si>
  <si>
    <t>Vysekání rýh pro montáž trubek a kabelů v cihelných zdech hl do 3 cm a š přes 10 do 15 cm</t>
  </si>
  <si>
    <t>83</t>
  </si>
  <si>
    <t>468101211</t>
  </si>
  <si>
    <t>Vysekání rýh pro montáž trubek a kabelů ve stropech hl do 3 cm a š do 3 cm</t>
  </si>
  <si>
    <t>84</t>
  </si>
  <si>
    <t>971033231</t>
  </si>
  <si>
    <t>Vybourání otvorů ve zdivu cihelném plochy do 0,0225 m2, tloušťky do 15 cm</t>
  </si>
  <si>
    <t>85</t>
  </si>
  <si>
    <t>971033251</t>
  </si>
  <si>
    <t>Vybourání otvorů ve zdivu cihelném plochy do 0,0225 m2, tloušťky do 45 cm</t>
  </si>
  <si>
    <t>86</t>
  </si>
  <si>
    <t>971033261</t>
  </si>
  <si>
    <t>Vybourání otvorů ve zdivu cihelném plochy do 0,0225 m2, tloušťky do 60 cm</t>
  </si>
  <si>
    <t>87</t>
  </si>
  <si>
    <t>460932111</t>
  </si>
  <si>
    <t>Osazení hmoždinek včetně vyvrtání otvoru ve stěnách cihelných průměru do 8 mm</t>
  </si>
  <si>
    <t>88</t>
  </si>
  <si>
    <t>562810700</t>
  </si>
  <si>
    <t>hmoždinka HM 6 x 30 PE</t>
  </si>
  <si>
    <t>tis kus</t>
  </si>
  <si>
    <t>89</t>
  </si>
  <si>
    <t>031002001</t>
  </si>
  <si>
    <t>Vybudování zařízení staveniště - 2,3% z RN</t>
  </si>
  <si>
    <t>soub</t>
  </si>
  <si>
    <t>1024</t>
  </si>
  <si>
    <t>90</t>
  </si>
  <si>
    <t>032002000</t>
  </si>
  <si>
    <t>Provoz zařízení staveniště - 0,6% z RN</t>
  </si>
  <si>
    <t>91</t>
  </si>
  <si>
    <t>039002000</t>
  </si>
  <si>
    <t>Ekologická likvidace demontovaných svítidel - zdrarma v rámci tzv. "zpětného odběru"</t>
  </si>
  <si>
    <t>92</t>
  </si>
  <si>
    <t>039103000</t>
  </si>
  <si>
    <t>Úklid prostor po provedených montážních pracích</t>
  </si>
  <si>
    <t>m2</t>
  </si>
  <si>
    <t>93</t>
  </si>
  <si>
    <t>043103001</t>
  </si>
  <si>
    <t>Měření umělého osvětlení v učebnách</t>
  </si>
  <si>
    <t>94</t>
  </si>
  <si>
    <t>043103002</t>
  </si>
  <si>
    <t>Vypracování předávacího protokolu s garancí parametrů nového umělého osvětlení vnitřních prostor dle ČSN EN 12464-1, zejména udržované osvětlenosti Em, rušivého oslnění UGR, rovnoměrnosti osvětlení Uo a podání barev Ra .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</si>
  <si>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</si>
  <si>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</si>
  <si>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</si>
  <si>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</si>
  <si>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</si>
  <si>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</si>
  <si>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</si>
  <si>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</si>
  <si>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</si>
  <si>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Rekonstrukce elektroinstalace v přízemí budovy Majáku, D.1.4.d. Silnoproudá elektrotechnika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</si>
</sst>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,##0.00%"/>
    <numFmt numFmtId="175" formatCode="dd\.mm\.yyyy"/>
    <numFmt numFmtId="176" formatCode="#,##0.00000"/>
    <numFmt numFmtId="177" formatCode="#,##0.000"/>
  </numFmts>
  <fonts count="97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5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6" fillId="0" borderId="0" xfId="0" applyFont="1" applyAlignment="1">
      <alignment/>
    </xf>
    <xf numFmtId="0" fontId="77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7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78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80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0" fillId="0" borderId="0" xfId="0" applyFont="1" applyBorder="1" applyAlignment="1">
      <alignment horizontal="left" vertical="center"/>
    </xf>
    <xf numFmtId="0" fontId="4" fillId="22" borderId="0" xfId="0" applyFont="1" applyFill="1" applyBorder="1" applyAlignment="1" applyProtection="1">
      <alignment horizontal="left" vertical="center"/>
      <protection locked="0"/>
    </xf>
    <xf numFmtId="49" fontId="4" fillId="2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81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/>
    </xf>
    <xf numFmtId="174" fontId="73" fillId="0" borderId="0" xfId="0" applyNumberFormat="1" applyFont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73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82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83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3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5" fontId="4" fillId="0" borderId="0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0" fillId="0" borderId="30" xfId="0" applyFont="1" applyBorder="1" applyAlignment="1">
      <alignment horizontal="center" vertical="center" wrapText="1"/>
    </xf>
    <xf numFmtId="0" fontId="80" fillId="0" borderId="31" xfId="0" applyFont="1" applyBorder="1" applyAlignment="1">
      <alignment horizontal="center" vertical="center" wrapText="1"/>
    </xf>
    <xf numFmtId="0" fontId="8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vertical="center"/>
    </xf>
    <xf numFmtId="4" fontId="85" fillId="0" borderId="22" xfId="0" applyNumberFormat="1" applyFont="1" applyBorder="1" applyAlignment="1">
      <alignment vertical="center"/>
    </xf>
    <xf numFmtId="4" fontId="85" fillId="0" borderId="0" xfId="0" applyNumberFormat="1" applyFont="1" applyBorder="1" applyAlignment="1">
      <alignment vertical="center"/>
    </xf>
    <xf numFmtId="176" fontId="85" fillId="0" borderId="0" xfId="0" applyNumberFormat="1" applyFont="1" applyBorder="1" applyAlignment="1">
      <alignment vertical="center"/>
    </xf>
    <xf numFmtId="4" fontId="85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88" fillId="0" borderId="24" xfId="0" applyNumberFormat="1" applyFont="1" applyBorder="1" applyAlignment="1">
      <alignment vertical="center"/>
    </xf>
    <xf numFmtId="4" fontId="88" fillId="0" borderId="25" xfId="0" applyNumberFormat="1" applyFont="1" applyBorder="1" applyAlignment="1">
      <alignment vertical="center"/>
    </xf>
    <xf numFmtId="176" fontId="88" fillId="0" borderId="25" xfId="0" applyNumberFormat="1" applyFont="1" applyBorder="1" applyAlignment="1">
      <alignment vertical="center"/>
    </xf>
    <xf numFmtId="4" fontId="88" fillId="0" borderId="2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174" fontId="83" fillId="22" borderId="19" xfId="0" applyNumberFormat="1" applyFont="1" applyFill="1" applyBorder="1" applyAlignment="1" applyProtection="1">
      <alignment horizontal="center" vertical="center"/>
      <protection locked="0"/>
    </xf>
    <xf numFmtId="0" fontId="83" fillId="22" borderId="20" xfId="0" applyFont="1" applyFill="1" applyBorder="1" applyAlignment="1" applyProtection="1">
      <alignment horizontal="center" vertical="center"/>
      <protection locked="0"/>
    </xf>
    <xf numFmtId="4" fontId="83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74" fontId="83" fillId="22" borderId="22" xfId="0" applyNumberFormat="1" applyFont="1" applyFill="1" applyBorder="1" applyAlignment="1" applyProtection="1">
      <alignment horizontal="center" vertical="center"/>
      <protection locked="0"/>
    </xf>
    <xf numFmtId="0" fontId="83" fillId="22" borderId="0" xfId="0" applyFont="1" applyFill="1" applyBorder="1" applyAlignment="1" applyProtection="1">
      <alignment horizontal="center" vertical="center"/>
      <protection locked="0"/>
    </xf>
    <xf numFmtId="4" fontId="83" fillId="0" borderId="23" xfId="0" applyNumberFormat="1" applyFont="1" applyBorder="1" applyAlignment="1">
      <alignment vertical="center"/>
    </xf>
    <xf numFmtId="174" fontId="83" fillId="22" borderId="24" xfId="0" applyNumberFormat="1" applyFont="1" applyFill="1" applyBorder="1" applyAlignment="1" applyProtection="1">
      <alignment horizontal="center" vertical="center"/>
      <protection locked="0"/>
    </xf>
    <xf numFmtId="0" fontId="83" fillId="22" borderId="25" xfId="0" applyFont="1" applyFill="1" applyBorder="1" applyAlignment="1" applyProtection="1">
      <alignment horizontal="center" vertical="center"/>
      <protection locked="0"/>
    </xf>
    <xf numFmtId="4" fontId="83" fillId="0" borderId="26" xfId="0" applyNumberFormat="1" applyFont="1" applyBorder="1" applyAlignment="1">
      <alignment vertical="center"/>
    </xf>
    <xf numFmtId="0" fontId="8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89" fillId="0" borderId="0" xfId="0" applyFont="1" applyBorder="1" applyAlignment="1">
      <alignment horizontal="left" vertical="center"/>
    </xf>
    <xf numFmtId="0" fontId="74" fillId="0" borderId="1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0" fontId="74" fillId="0" borderId="14" xfId="0" applyFont="1" applyBorder="1" applyAlignment="1">
      <alignment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0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83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75" fillId="0" borderId="0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83" fillId="0" borderId="2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6" fontId="90" fillId="0" borderId="20" xfId="0" applyNumberFormat="1" applyFont="1" applyBorder="1" applyAlignment="1">
      <alignment/>
    </xf>
    <xf numFmtId="176" fontId="90" fillId="0" borderId="21" xfId="0" applyNumberFormat="1" applyFont="1" applyBorder="1" applyAlignment="1">
      <alignment/>
    </xf>
    <xf numFmtId="4" fontId="11" fillId="0" borderId="0" xfId="0" applyNumberFormat="1" applyFont="1" applyAlignment="1">
      <alignment vertical="center"/>
    </xf>
    <xf numFmtId="0" fontId="76" fillId="0" borderId="13" xfId="0" applyFont="1" applyBorder="1" applyAlignment="1">
      <alignment/>
    </xf>
    <xf numFmtId="0" fontId="76" fillId="0" borderId="0" xfId="0" applyFont="1" applyBorder="1" applyAlignment="1">
      <alignment/>
    </xf>
    <xf numFmtId="0" fontId="74" fillId="0" borderId="0" xfId="0" applyFont="1" applyBorder="1" applyAlignment="1">
      <alignment horizontal="left"/>
    </xf>
    <xf numFmtId="0" fontId="76" fillId="0" borderId="14" xfId="0" applyFont="1" applyBorder="1" applyAlignment="1">
      <alignment/>
    </xf>
    <xf numFmtId="0" fontId="76" fillId="0" borderId="22" xfId="0" applyFont="1" applyBorder="1" applyAlignment="1">
      <alignment/>
    </xf>
    <xf numFmtId="176" fontId="76" fillId="0" borderId="0" xfId="0" applyNumberFormat="1" applyFont="1" applyBorder="1" applyAlignment="1">
      <alignment/>
    </xf>
    <xf numFmtId="176" fontId="76" fillId="0" borderId="23" xfId="0" applyNumberFormat="1" applyFont="1" applyBorder="1" applyAlignment="1">
      <alignment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4" fontId="76" fillId="0" borderId="0" xfId="0" applyNumberFormat="1" applyFont="1" applyAlignment="1">
      <alignment vertical="center"/>
    </xf>
    <xf numFmtId="0" fontId="75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77" fontId="0" fillId="0" borderId="33" xfId="0" applyNumberFormat="1" applyFont="1" applyBorder="1" applyAlignment="1" applyProtection="1">
      <alignment vertical="center"/>
      <protection locked="0"/>
    </xf>
    <xf numFmtId="0" fontId="73" fillId="22" borderId="33" xfId="0" applyFont="1" applyFill="1" applyBorder="1" applyAlignment="1" applyProtection="1">
      <alignment horizontal="left" vertical="center"/>
      <protection locked="0"/>
    </xf>
    <xf numFmtId="176" fontId="73" fillId="0" borderId="0" xfId="0" applyNumberFormat="1" applyFont="1" applyBorder="1" applyAlignment="1">
      <alignment vertical="center"/>
    </xf>
    <xf numFmtId="176" fontId="73" fillId="0" borderId="23" xfId="0" applyNumberFormat="1" applyFont="1" applyBorder="1" applyAlignment="1">
      <alignment vertical="center"/>
    </xf>
    <xf numFmtId="0" fontId="91" fillId="0" borderId="33" xfId="0" applyFont="1" applyBorder="1" applyAlignment="1" applyProtection="1">
      <alignment horizontal="center" vertical="center"/>
      <protection locked="0"/>
    </xf>
    <xf numFmtId="49" fontId="91" fillId="0" borderId="33" xfId="0" applyNumberFormat="1" applyFont="1" applyBorder="1" applyAlignment="1" applyProtection="1">
      <alignment horizontal="left" vertical="center" wrapText="1"/>
      <protection locked="0"/>
    </xf>
    <xf numFmtId="0" fontId="91" fillId="0" borderId="33" xfId="0" applyFont="1" applyBorder="1" applyAlignment="1" applyProtection="1">
      <alignment horizontal="center" vertical="center" wrapText="1"/>
      <protection locked="0"/>
    </xf>
    <xf numFmtId="177" fontId="91" fillId="0" borderId="33" xfId="0" applyNumberFormat="1" applyFont="1" applyBorder="1" applyAlignment="1" applyProtection="1">
      <alignment vertical="center"/>
      <protection locked="0"/>
    </xf>
    <xf numFmtId="0" fontId="0" fillId="22" borderId="33" xfId="0" applyFont="1" applyFill="1" applyBorder="1" applyAlignment="1" applyProtection="1">
      <alignment horizontal="center" vertical="center"/>
      <protection locked="0"/>
    </xf>
    <xf numFmtId="49" fontId="0" fillId="22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22" borderId="33" xfId="0" applyFont="1" applyFill="1" applyBorder="1" applyAlignment="1" applyProtection="1">
      <alignment horizontal="center" vertical="center" wrapText="1"/>
      <protection locked="0"/>
    </xf>
    <xf numFmtId="177" fontId="0" fillId="22" borderId="33" xfId="0" applyNumberFormat="1" applyFont="1" applyFill="1" applyBorder="1" applyAlignment="1" applyProtection="1">
      <alignment vertical="center"/>
      <protection locked="0"/>
    </xf>
    <xf numFmtId="0" fontId="73" fillId="22" borderId="33" xfId="0" applyFont="1" applyFill="1" applyBorder="1" applyAlignment="1" applyProtection="1">
      <alignment horizontal="center" vertical="center"/>
      <protection locked="0"/>
    </xf>
    <xf numFmtId="0" fontId="92" fillId="0" borderId="0" xfId="36" applyFont="1" applyAlignment="1">
      <alignment horizontal="center" vertical="center"/>
    </xf>
    <xf numFmtId="0" fontId="77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93" fillId="33" borderId="0" xfId="0" applyFont="1" applyFill="1" applyAlignment="1" applyProtection="1">
      <alignment horizontal="left" vertical="center"/>
      <protection/>
    </xf>
    <xf numFmtId="0" fontId="94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4" fontId="84" fillId="35" borderId="0" xfId="0" applyNumberFormat="1" applyFont="1" applyFill="1" applyBorder="1" applyAlignment="1">
      <alignment vertical="center"/>
    </xf>
    <xf numFmtId="0" fontId="78" fillId="36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75" fillId="22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vertical="center"/>
    </xf>
    <xf numFmtId="4" fontId="75" fillId="22" borderId="0" xfId="0" applyNumberFormat="1" applyFont="1" applyFill="1" applyBorder="1" applyAlignment="1" applyProtection="1">
      <alignment vertical="center"/>
      <protection locked="0"/>
    </xf>
    <xf numFmtId="4" fontId="75" fillId="0" borderId="0" xfId="0" applyNumberFormat="1" applyFont="1" applyBorder="1" applyAlignment="1">
      <alignment vertical="center"/>
    </xf>
    <xf numFmtId="4" fontId="84" fillId="0" borderId="0" xfId="0" applyNumberFormat="1" applyFont="1" applyBorder="1" applyAlignment="1">
      <alignment horizontal="right" vertical="center"/>
    </xf>
    <xf numFmtId="4" fontId="84" fillId="0" borderId="0" xfId="0" applyNumberFormat="1" applyFont="1" applyBorder="1" applyAlignment="1">
      <alignment vertical="center"/>
    </xf>
    <xf numFmtId="4" fontId="87" fillId="0" borderId="0" xfId="0" applyNumberFormat="1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vertical="center"/>
    </xf>
    <xf numFmtId="174" fontId="73" fillId="0" borderId="0" xfId="0" applyNumberFormat="1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49" fontId="4" fillId="22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94" fillId="33" borderId="0" xfId="36" applyFont="1" applyFill="1" applyAlignment="1" applyProtection="1">
      <alignment horizontal="center" vertical="center"/>
      <protection/>
    </xf>
    <xf numFmtId="4" fontId="75" fillId="0" borderId="31" xfId="0" applyNumberFormat="1" applyFont="1" applyBorder="1" applyAlignment="1">
      <alignment/>
    </xf>
    <xf numFmtId="4" fontId="75" fillId="0" borderId="31" xfId="0" applyNumberFormat="1" applyFont="1" applyBorder="1" applyAlignment="1">
      <alignment vertical="center"/>
    </xf>
    <xf numFmtId="4" fontId="74" fillId="0" borderId="20" xfId="0" applyNumberFormat="1" applyFont="1" applyBorder="1" applyAlignment="1">
      <alignment/>
    </xf>
    <xf numFmtId="4" fontId="74" fillId="0" borderId="20" xfId="0" applyNumberFormat="1" applyFont="1" applyBorder="1" applyAlignment="1">
      <alignment vertical="center"/>
    </xf>
    <xf numFmtId="4" fontId="75" fillId="0" borderId="25" xfId="0" applyNumberFormat="1" applyFont="1" applyBorder="1" applyAlignment="1">
      <alignment/>
    </xf>
    <xf numFmtId="4" fontId="75" fillId="0" borderId="25" xfId="0" applyNumberFormat="1" applyFont="1" applyBorder="1" applyAlignment="1">
      <alignment vertical="center"/>
    </xf>
    <xf numFmtId="0" fontId="91" fillId="0" borderId="33" xfId="0" applyFont="1" applyBorder="1" applyAlignment="1" applyProtection="1">
      <alignment horizontal="left" vertical="center" wrapText="1"/>
      <protection locked="0"/>
    </xf>
    <xf numFmtId="0" fontId="91" fillId="0" borderId="33" xfId="0" applyFont="1" applyBorder="1" applyAlignment="1" applyProtection="1">
      <alignment vertical="center"/>
      <protection locked="0"/>
    </xf>
    <xf numFmtId="4" fontId="91" fillId="22" borderId="33" xfId="0" applyNumberFormat="1" applyFont="1" applyFill="1" applyBorder="1" applyAlignment="1" applyProtection="1">
      <alignment vertical="center"/>
      <protection locked="0"/>
    </xf>
    <xf numFmtId="4" fontId="91" fillId="0" borderId="33" xfId="0" applyNumberFormat="1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4" fontId="74" fillId="0" borderId="31" xfId="0" applyNumberFormat="1" applyFont="1" applyBorder="1" applyAlignment="1">
      <alignment/>
    </xf>
    <xf numFmtId="4" fontId="74" fillId="0" borderId="31" xfId="0" applyNumberFormat="1" applyFont="1" applyBorder="1" applyAlignment="1">
      <alignment vertical="center"/>
    </xf>
    <xf numFmtId="0" fontId="0" fillId="22" borderId="33" xfId="0" applyFont="1" applyFill="1" applyBorder="1" applyAlignment="1" applyProtection="1">
      <alignment horizontal="left" vertical="center" wrapText="1"/>
      <protection locked="0"/>
    </xf>
    <xf numFmtId="0" fontId="0" fillId="22" borderId="33" xfId="0" applyFont="1" applyFill="1" applyBorder="1" applyAlignment="1" applyProtection="1">
      <alignment vertical="center"/>
      <protection locked="0"/>
    </xf>
    <xf numFmtId="4" fontId="0" fillId="22" borderId="33" xfId="0" applyNumberFormat="1" applyFont="1" applyFill="1" applyBorder="1" applyAlignment="1" applyProtection="1">
      <alignment vertical="center"/>
      <protection locked="0"/>
    </xf>
    <xf numFmtId="0" fontId="0" fillId="0" borderId="33" xfId="0" applyFont="1" applyBorder="1" applyAlignment="1">
      <alignment vertical="center"/>
    </xf>
    <xf numFmtId="4" fontId="0" fillId="0" borderId="33" xfId="0" applyNumberFormat="1" applyFont="1" applyBorder="1" applyAlignment="1">
      <alignment vertical="center"/>
    </xf>
    <xf numFmtId="0" fontId="0" fillId="0" borderId="33" xfId="0" applyFont="1" applyBorder="1" applyAlignment="1" applyProtection="1">
      <alignment horizontal="left" vertical="center" wrapText="1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0" fontId="4" fillId="35" borderId="3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96" fillId="35" borderId="3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4" fontId="84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vertical="center"/>
    </xf>
    <xf numFmtId="4" fontId="74" fillId="0" borderId="0" xfId="0" applyNumberFormat="1" applyFont="1" applyBorder="1" applyAlignment="1">
      <alignment/>
    </xf>
    <xf numFmtId="4" fontId="74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35" borderId="0" xfId="0" applyFont="1" applyFill="1" applyBorder="1" applyAlignment="1">
      <alignment vertical="center"/>
    </xf>
    <xf numFmtId="175" fontId="4" fillId="0" borderId="0" xfId="0" applyNumberFormat="1" applyFont="1" applyBorder="1" applyAlignment="1">
      <alignment horizontal="left" vertical="center"/>
    </xf>
    <xf numFmtId="0" fontId="74" fillId="0" borderId="0" xfId="0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4" fontId="73" fillId="0" borderId="0" xfId="0" applyNumberFormat="1" applyFont="1" applyBorder="1" applyAlignment="1">
      <alignment vertical="center"/>
    </xf>
    <xf numFmtId="4" fontId="5" fillId="35" borderId="18" xfId="0" applyNumberFormat="1" applyFont="1" applyFill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4" fillId="22" borderId="0" xfId="0" applyFont="1" applyFill="1" applyBorder="1" applyAlignment="1" applyProtection="1">
      <alignment horizontal="left" vertical="center"/>
      <protection locked="0"/>
    </xf>
    <xf numFmtId="175" fontId="4" fillId="22" borderId="0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9B9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E8E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29B9D.tmp" descr="C:\KROSplusData\System\Temp\rad29B9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8E8E7.tmp" descr="C:\KROSplusData\System\Temp\rad8E8E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K7" sqref="K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67" t="s">
        <v>0</v>
      </c>
      <c r="B1" s="168"/>
      <c r="C1" s="168"/>
      <c r="D1" s="169" t="s">
        <v>1</v>
      </c>
      <c r="E1" s="168"/>
      <c r="F1" s="168"/>
      <c r="G1" s="168"/>
      <c r="H1" s="168"/>
      <c r="I1" s="168"/>
      <c r="J1" s="168"/>
      <c r="K1" s="170" t="s">
        <v>427</v>
      </c>
      <c r="L1" s="170"/>
      <c r="M1" s="170"/>
      <c r="N1" s="170"/>
      <c r="O1" s="170"/>
      <c r="P1" s="170"/>
      <c r="Q1" s="170"/>
      <c r="R1" s="170"/>
      <c r="S1" s="170"/>
      <c r="T1" s="168"/>
      <c r="U1" s="168"/>
      <c r="V1" s="168"/>
      <c r="W1" s="170" t="s">
        <v>428</v>
      </c>
      <c r="X1" s="170"/>
      <c r="Y1" s="170"/>
      <c r="Z1" s="170"/>
      <c r="AA1" s="170"/>
      <c r="AB1" s="170"/>
      <c r="AC1" s="170"/>
      <c r="AD1" s="170"/>
      <c r="AE1" s="170"/>
      <c r="AF1" s="170"/>
      <c r="AG1" s="168"/>
      <c r="AH1" s="168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75" customHeight="1">
      <c r="C2" s="202" t="s">
        <v>5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R2" s="173" t="s">
        <v>6</v>
      </c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S2" s="13" t="s">
        <v>7</v>
      </c>
      <c r="BT2" s="13" t="s">
        <v>8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2:71" ht="36.75" customHeight="1">
      <c r="B4" s="17"/>
      <c r="C4" s="201" t="s">
        <v>10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19"/>
      <c r="AS4" s="20" t="s">
        <v>11</v>
      </c>
      <c r="BE4" s="21" t="s">
        <v>12</v>
      </c>
      <c r="BS4" s="13" t="s">
        <v>13</v>
      </c>
    </row>
    <row r="5" spans="2:71" ht="14.25" customHeight="1">
      <c r="B5" s="17"/>
      <c r="C5" s="18"/>
      <c r="D5" s="22" t="s">
        <v>14</v>
      </c>
      <c r="E5" s="18"/>
      <c r="F5" s="18"/>
      <c r="G5" s="18"/>
      <c r="H5" s="18"/>
      <c r="I5" s="18"/>
      <c r="J5" s="18"/>
      <c r="K5" s="207" t="s">
        <v>15</v>
      </c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18"/>
      <c r="AQ5" s="19"/>
      <c r="BE5" s="204" t="s">
        <v>16</v>
      </c>
      <c r="BS5" s="13" t="s">
        <v>7</v>
      </c>
    </row>
    <row r="6" spans="2:71" ht="36.75" customHeight="1">
      <c r="B6" s="17"/>
      <c r="C6" s="18"/>
      <c r="D6" s="24" t="s">
        <v>17</v>
      </c>
      <c r="E6" s="18"/>
      <c r="F6" s="18"/>
      <c r="G6" s="18"/>
      <c r="H6" s="18"/>
      <c r="I6" s="18"/>
      <c r="J6" s="18"/>
      <c r="K6" s="208" t="s">
        <v>434</v>
      </c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18"/>
      <c r="AQ6" s="19"/>
      <c r="BE6" s="174"/>
      <c r="BS6" s="13" t="s">
        <v>19</v>
      </c>
    </row>
    <row r="7" spans="2:71" ht="14.25" customHeight="1">
      <c r="B7" s="17"/>
      <c r="C7" s="18"/>
      <c r="D7" s="25" t="s">
        <v>20</v>
      </c>
      <c r="E7" s="18"/>
      <c r="F7" s="18"/>
      <c r="G7" s="18"/>
      <c r="H7" s="18"/>
      <c r="I7" s="18"/>
      <c r="J7" s="18"/>
      <c r="K7" s="23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21</v>
      </c>
      <c r="AL7" s="18"/>
      <c r="AM7" s="18"/>
      <c r="AN7" s="23" t="s">
        <v>3</v>
      </c>
      <c r="AO7" s="18"/>
      <c r="AP7" s="18"/>
      <c r="AQ7" s="19"/>
      <c r="BE7" s="174"/>
      <c r="BS7" s="13" t="s">
        <v>22</v>
      </c>
    </row>
    <row r="8" spans="2:71" ht="14.25" customHeight="1">
      <c r="B8" s="17"/>
      <c r="C8" s="18"/>
      <c r="D8" s="25" t="s">
        <v>23</v>
      </c>
      <c r="E8" s="18"/>
      <c r="F8" s="18"/>
      <c r="G8" s="18"/>
      <c r="H8" s="18"/>
      <c r="I8" s="18"/>
      <c r="J8" s="18"/>
      <c r="K8" s="23" t="s">
        <v>24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25</v>
      </c>
      <c r="AL8" s="18"/>
      <c r="AM8" s="18"/>
      <c r="AN8" s="26" t="s">
        <v>26</v>
      </c>
      <c r="AO8" s="18"/>
      <c r="AP8" s="18"/>
      <c r="AQ8" s="19"/>
      <c r="BE8" s="174"/>
      <c r="BS8" s="13" t="s">
        <v>27</v>
      </c>
    </row>
    <row r="9" spans="2:71" ht="14.2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E9" s="174"/>
      <c r="BS9" s="13" t="s">
        <v>28</v>
      </c>
    </row>
    <row r="10" spans="2:71" ht="14.25" customHeight="1">
      <c r="B10" s="17"/>
      <c r="C10" s="18"/>
      <c r="D10" s="25" t="s">
        <v>29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30</v>
      </c>
      <c r="AL10" s="18"/>
      <c r="AM10" s="18"/>
      <c r="AN10" s="23" t="s">
        <v>3</v>
      </c>
      <c r="AO10" s="18"/>
      <c r="AP10" s="18"/>
      <c r="AQ10" s="19"/>
      <c r="BE10" s="174"/>
      <c r="BS10" s="13" t="s">
        <v>19</v>
      </c>
    </row>
    <row r="11" spans="2:71" ht="18" customHeight="1">
      <c r="B11" s="17"/>
      <c r="C11" s="18"/>
      <c r="D11" s="18"/>
      <c r="E11" s="23" t="s">
        <v>31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32</v>
      </c>
      <c r="AL11" s="18"/>
      <c r="AM11" s="18"/>
      <c r="AN11" s="23" t="s">
        <v>3</v>
      </c>
      <c r="AO11" s="18"/>
      <c r="AP11" s="18"/>
      <c r="AQ11" s="19"/>
      <c r="BE11" s="174"/>
      <c r="BS11" s="13" t="s">
        <v>19</v>
      </c>
    </row>
    <row r="12" spans="2:71" ht="6.7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E12" s="174"/>
      <c r="BS12" s="13" t="s">
        <v>19</v>
      </c>
    </row>
    <row r="13" spans="2:71" ht="14.25" customHeight="1">
      <c r="B13" s="17"/>
      <c r="C13" s="18"/>
      <c r="D13" s="25" t="s">
        <v>33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30</v>
      </c>
      <c r="AL13" s="18"/>
      <c r="AM13" s="18"/>
      <c r="AN13" s="27" t="s">
        <v>34</v>
      </c>
      <c r="AO13" s="18"/>
      <c r="AP13" s="18"/>
      <c r="AQ13" s="19"/>
      <c r="BE13" s="174"/>
      <c r="BS13" s="13" t="s">
        <v>19</v>
      </c>
    </row>
    <row r="14" spans="2:71" ht="12">
      <c r="B14" s="17"/>
      <c r="C14" s="18"/>
      <c r="D14" s="18"/>
      <c r="E14" s="209" t="s">
        <v>34</v>
      </c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5" t="s">
        <v>32</v>
      </c>
      <c r="AL14" s="18"/>
      <c r="AM14" s="18"/>
      <c r="AN14" s="27" t="s">
        <v>34</v>
      </c>
      <c r="AO14" s="18"/>
      <c r="AP14" s="18"/>
      <c r="AQ14" s="19"/>
      <c r="BE14" s="174"/>
      <c r="BS14" s="13" t="s">
        <v>19</v>
      </c>
    </row>
    <row r="15" spans="2:71" ht="6.7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E15" s="174"/>
      <c r="BS15" s="13" t="s">
        <v>4</v>
      </c>
    </row>
    <row r="16" spans="2:71" ht="14.25" customHeight="1">
      <c r="B16" s="17"/>
      <c r="C16" s="18"/>
      <c r="D16" s="25" t="s">
        <v>35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30</v>
      </c>
      <c r="AL16" s="18"/>
      <c r="AM16" s="18"/>
      <c r="AN16" s="23" t="s">
        <v>3</v>
      </c>
      <c r="AO16" s="18"/>
      <c r="AP16" s="18"/>
      <c r="AQ16" s="19"/>
      <c r="BE16" s="174"/>
      <c r="BS16" s="13" t="s">
        <v>4</v>
      </c>
    </row>
    <row r="17" spans="2:71" ht="18" customHeight="1">
      <c r="B17" s="17"/>
      <c r="C17" s="18"/>
      <c r="D17" s="18"/>
      <c r="E17" s="23" t="s">
        <v>36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32</v>
      </c>
      <c r="AL17" s="18"/>
      <c r="AM17" s="18"/>
      <c r="AN17" s="23" t="s">
        <v>3</v>
      </c>
      <c r="AO17" s="18"/>
      <c r="AP17" s="18"/>
      <c r="AQ17" s="19"/>
      <c r="BE17" s="174"/>
      <c r="BS17" s="13" t="s">
        <v>37</v>
      </c>
    </row>
    <row r="18" spans="2:71" ht="6.7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E18" s="174"/>
      <c r="BS18" s="13" t="s">
        <v>7</v>
      </c>
    </row>
    <row r="19" spans="2:71" ht="14.25" customHeight="1">
      <c r="B19" s="17"/>
      <c r="C19" s="18"/>
      <c r="D19" s="25" t="s">
        <v>38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30</v>
      </c>
      <c r="AL19" s="18"/>
      <c r="AM19" s="18"/>
      <c r="AN19" s="23" t="s">
        <v>3</v>
      </c>
      <c r="AO19" s="18"/>
      <c r="AP19" s="18"/>
      <c r="AQ19" s="19"/>
      <c r="BE19" s="174"/>
      <c r="BS19" s="13" t="s">
        <v>7</v>
      </c>
    </row>
    <row r="20" spans="2:57" ht="18" customHeight="1">
      <c r="B20" s="17"/>
      <c r="C20" s="18"/>
      <c r="D20" s="18"/>
      <c r="E20" s="23" t="s">
        <v>39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32</v>
      </c>
      <c r="AL20" s="18"/>
      <c r="AM20" s="18"/>
      <c r="AN20" s="23" t="s">
        <v>3</v>
      </c>
      <c r="AO20" s="18"/>
      <c r="AP20" s="18"/>
      <c r="AQ20" s="19"/>
      <c r="BE20" s="174"/>
    </row>
    <row r="21" spans="2:57" ht="6.7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  <c r="BE21" s="174"/>
    </row>
    <row r="22" spans="2:57" ht="12">
      <c r="B22" s="17"/>
      <c r="C22" s="18"/>
      <c r="D22" s="25" t="s">
        <v>40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  <c r="BE22" s="174"/>
    </row>
    <row r="23" spans="2:57" ht="22.5" customHeight="1">
      <c r="B23" s="17"/>
      <c r="C23" s="18"/>
      <c r="D23" s="18"/>
      <c r="E23" s="210" t="s">
        <v>3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18"/>
      <c r="AP23" s="18"/>
      <c r="AQ23" s="19"/>
      <c r="BE23" s="174"/>
    </row>
    <row r="24" spans="2:57" ht="6.7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  <c r="BE24" s="174"/>
    </row>
    <row r="25" spans="2:57" ht="6.75" customHeight="1">
      <c r="B25" s="17"/>
      <c r="C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8"/>
      <c r="AQ25" s="19"/>
      <c r="BE25" s="174"/>
    </row>
    <row r="26" spans="2:57" ht="14.25" customHeight="1">
      <c r="B26" s="17"/>
      <c r="C26" s="18"/>
      <c r="D26" s="29" t="s">
        <v>41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211">
        <f>ROUND(AG87,2)</f>
        <v>0</v>
      </c>
      <c r="AL26" s="203"/>
      <c r="AM26" s="203"/>
      <c r="AN26" s="203"/>
      <c r="AO26" s="203"/>
      <c r="AP26" s="18"/>
      <c r="AQ26" s="19"/>
      <c r="BE26" s="174"/>
    </row>
    <row r="27" spans="2:57" ht="14.25" customHeight="1">
      <c r="B27" s="17"/>
      <c r="C27" s="18"/>
      <c r="D27" s="29" t="s">
        <v>42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211">
        <f>ROUND(AG90,2)</f>
        <v>0</v>
      </c>
      <c r="AL27" s="203"/>
      <c r="AM27" s="203"/>
      <c r="AN27" s="203"/>
      <c r="AO27" s="203"/>
      <c r="AP27" s="18"/>
      <c r="AQ27" s="19"/>
      <c r="BE27" s="174"/>
    </row>
    <row r="28" spans="2:57" s="1" customFormat="1" ht="6.7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  <c r="BE28" s="205"/>
    </row>
    <row r="29" spans="2:57" s="1" customFormat="1" ht="25.5" customHeight="1">
      <c r="B29" s="30"/>
      <c r="C29" s="31"/>
      <c r="D29" s="33" t="s">
        <v>43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212">
        <f>ROUND(AK26+AK27,2)</f>
        <v>0</v>
      </c>
      <c r="AL29" s="213"/>
      <c r="AM29" s="213"/>
      <c r="AN29" s="213"/>
      <c r="AO29" s="213"/>
      <c r="AP29" s="31"/>
      <c r="AQ29" s="32"/>
      <c r="BE29" s="205"/>
    </row>
    <row r="30" spans="2:57" s="1" customFormat="1" ht="6.7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  <c r="BE30" s="205"/>
    </row>
    <row r="31" spans="2:57" s="2" customFormat="1" ht="14.25" customHeight="1">
      <c r="B31" s="35"/>
      <c r="C31" s="36"/>
      <c r="D31" s="37" t="s">
        <v>44</v>
      </c>
      <c r="E31" s="36"/>
      <c r="F31" s="37" t="s">
        <v>45</v>
      </c>
      <c r="G31" s="36"/>
      <c r="H31" s="36"/>
      <c r="I31" s="36"/>
      <c r="J31" s="36"/>
      <c r="K31" s="36"/>
      <c r="L31" s="194">
        <v>0.21</v>
      </c>
      <c r="M31" s="195"/>
      <c r="N31" s="195"/>
      <c r="O31" s="195"/>
      <c r="P31" s="36"/>
      <c r="Q31" s="36"/>
      <c r="R31" s="36"/>
      <c r="S31" s="36"/>
      <c r="T31" s="39" t="s">
        <v>46</v>
      </c>
      <c r="U31" s="36"/>
      <c r="V31" s="36"/>
      <c r="W31" s="196">
        <f>ROUND(AZ87+SUM(CD91:CD95),2)</f>
        <v>0</v>
      </c>
      <c r="X31" s="195"/>
      <c r="Y31" s="195"/>
      <c r="Z31" s="195"/>
      <c r="AA31" s="195"/>
      <c r="AB31" s="195"/>
      <c r="AC31" s="195"/>
      <c r="AD31" s="195"/>
      <c r="AE31" s="195"/>
      <c r="AF31" s="36"/>
      <c r="AG31" s="36"/>
      <c r="AH31" s="36"/>
      <c r="AI31" s="36"/>
      <c r="AJ31" s="36"/>
      <c r="AK31" s="196">
        <f>ROUND(AV87+SUM(BY91:BY95),2)</f>
        <v>0</v>
      </c>
      <c r="AL31" s="195"/>
      <c r="AM31" s="195"/>
      <c r="AN31" s="195"/>
      <c r="AO31" s="195"/>
      <c r="AP31" s="36"/>
      <c r="AQ31" s="40"/>
      <c r="BE31" s="206"/>
    </row>
    <row r="32" spans="2:57" s="2" customFormat="1" ht="14.25" customHeight="1">
      <c r="B32" s="35"/>
      <c r="C32" s="36"/>
      <c r="D32" s="36"/>
      <c r="E32" s="36"/>
      <c r="F32" s="37" t="s">
        <v>47</v>
      </c>
      <c r="G32" s="36"/>
      <c r="H32" s="36"/>
      <c r="I32" s="36"/>
      <c r="J32" s="36"/>
      <c r="K32" s="36"/>
      <c r="L32" s="194">
        <v>0.15</v>
      </c>
      <c r="M32" s="195"/>
      <c r="N32" s="195"/>
      <c r="O32" s="195"/>
      <c r="P32" s="36"/>
      <c r="Q32" s="36"/>
      <c r="R32" s="36"/>
      <c r="S32" s="36"/>
      <c r="T32" s="39" t="s">
        <v>46</v>
      </c>
      <c r="U32" s="36"/>
      <c r="V32" s="36"/>
      <c r="W32" s="196">
        <f>ROUND(BA87+SUM(CE91:CE95),2)</f>
        <v>0</v>
      </c>
      <c r="X32" s="195"/>
      <c r="Y32" s="195"/>
      <c r="Z32" s="195"/>
      <c r="AA32" s="195"/>
      <c r="AB32" s="195"/>
      <c r="AC32" s="195"/>
      <c r="AD32" s="195"/>
      <c r="AE32" s="195"/>
      <c r="AF32" s="36"/>
      <c r="AG32" s="36"/>
      <c r="AH32" s="36"/>
      <c r="AI32" s="36"/>
      <c r="AJ32" s="36"/>
      <c r="AK32" s="196">
        <f>ROUND(AW87+SUM(BZ91:BZ95),2)</f>
        <v>0</v>
      </c>
      <c r="AL32" s="195"/>
      <c r="AM32" s="195"/>
      <c r="AN32" s="195"/>
      <c r="AO32" s="195"/>
      <c r="AP32" s="36"/>
      <c r="AQ32" s="40"/>
      <c r="BE32" s="206"/>
    </row>
    <row r="33" spans="2:57" s="2" customFormat="1" ht="14.25" customHeight="1" hidden="1">
      <c r="B33" s="35"/>
      <c r="C33" s="36"/>
      <c r="D33" s="36"/>
      <c r="E33" s="36"/>
      <c r="F33" s="37" t="s">
        <v>48</v>
      </c>
      <c r="G33" s="36"/>
      <c r="H33" s="36"/>
      <c r="I33" s="36"/>
      <c r="J33" s="36"/>
      <c r="K33" s="36"/>
      <c r="L33" s="194">
        <v>0.21</v>
      </c>
      <c r="M33" s="195"/>
      <c r="N33" s="195"/>
      <c r="O33" s="195"/>
      <c r="P33" s="36"/>
      <c r="Q33" s="36"/>
      <c r="R33" s="36"/>
      <c r="S33" s="36"/>
      <c r="T33" s="39" t="s">
        <v>46</v>
      </c>
      <c r="U33" s="36"/>
      <c r="V33" s="36"/>
      <c r="W33" s="196">
        <f>ROUND(BB87+SUM(CF91:CF95),2)</f>
        <v>0</v>
      </c>
      <c r="X33" s="195"/>
      <c r="Y33" s="195"/>
      <c r="Z33" s="195"/>
      <c r="AA33" s="195"/>
      <c r="AB33" s="195"/>
      <c r="AC33" s="195"/>
      <c r="AD33" s="195"/>
      <c r="AE33" s="195"/>
      <c r="AF33" s="36"/>
      <c r="AG33" s="36"/>
      <c r="AH33" s="36"/>
      <c r="AI33" s="36"/>
      <c r="AJ33" s="36"/>
      <c r="AK33" s="196">
        <v>0</v>
      </c>
      <c r="AL33" s="195"/>
      <c r="AM33" s="195"/>
      <c r="AN33" s="195"/>
      <c r="AO33" s="195"/>
      <c r="AP33" s="36"/>
      <c r="AQ33" s="40"/>
      <c r="BE33" s="206"/>
    </row>
    <row r="34" spans="2:57" s="2" customFormat="1" ht="14.25" customHeight="1" hidden="1">
      <c r="B34" s="35"/>
      <c r="C34" s="36"/>
      <c r="D34" s="36"/>
      <c r="E34" s="36"/>
      <c r="F34" s="37" t="s">
        <v>49</v>
      </c>
      <c r="G34" s="36"/>
      <c r="H34" s="36"/>
      <c r="I34" s="36"/>
      <c r="J34" s="36"/>
      <c r="K34" s="36"/>
      <c r="L34" s="194">
        <v>0.15</v>
      </c>
      <c r="M34" s="195"/>
      <c r="N34" s="195"/>
      <c r="O34" s="195"/>
      <c r="P34" s="36"/>
      <c r="Q34" s="36"/>
      <c r="R34" s="36"/>
      <c r="S34" s="36"/>
      <c r="T34" s="39" t="s">
        <v>46</v>
      </c>
      <c r="U34" s="36"/>
      <c r="V34" s="36"/>
      <c r="W34" s="196">
        <f>ROUND(BC87+SUM(CG91:CG95),2)</f>
        <v>0</v>
      </c>
      <c r="X34" s="195"/>
      <c r="Y34" s="195"/>
      <c r="Z34" s="195"/>
      <c r="AA34" s="195"/>
      <c r="AB34" s="195"/>
      <c r="AC34" s="195"/>
      <c r="AD34" s="195"/>
      <c r="AE34" s="195"/>
      <c r="AF34" s="36"/>
      <c r="AG34" s="36"/>
      <c r="AH34" s="36"/>
      <c r="AI34" s="36"/>
      <c r="AJ34" s="36"/>
      <c r="AK34" s="196">
        <v>0</v>
      </c>
      <c r="AL34" s="195"/>
      <c r="AM34" s="195"/>
      <c r="AN34" s="195"/>
      <c r="AO34" s="195"/>
      <c r="AP34" s="36"/>
      <c r="AQ34" s="40"/>
      <c r="BE34" s="206"/>
    </row>
    <row r="35" spans="2:43" s="2" customFormat="1" ht="14.25" customHeight="1" hidden="1">
      <c r="B35" s="35"/>
      <c r="C35" s="36"/>
      <c r="D35" s="36"/>
      <c r="E35" s="36"/>
      <c r="F35" s="37" t="s">
        <v>50</v>
      </c>
      <c r="G35" s="36"/>
      <c r="H35" s="36"/>
      <c r="I35" s="36"/>
      <c r="J35" s="36"/>
      <c r="K35" s="36"/>
      <c r="L35" s="194">
        <v>0</v>
      </c>
      <c r="M35" s="195"/>
      <c r="N35" s="195"/>
      <c r="O35" s="195"/>
      <c r="P35" s="36"/>
      <c r="Q35" s="36"/>
      <c r="R35" s="36"/>
      <c r="S35" s="36"/>
      <c r="T35" s="39" t="s">
        <v>46</v>
      </c>
      <c r="U35" s="36"/>
      <c r="V35" s="36"/>
      <c r="W35" s="196">
        <f>ROUND(BD87+SUM(CH91:CH95),2)</f>
        <v>0</v>
      </c>
      <c r="X35" s="195"/>
      <c r="Y35" s="195"/>
      <c r="Z35" s="195"/>
      <c r="AA35" s="195"/>
      <c r="AB35" s="195"/>
      <c r="AC35" s="195"/>
      <c r="AD35" s="195"/>
      <c r="AE35" s="195"/>
      <c r="AF35" s="36"/>
      <c r="AG35" s="36"/>
      <c r="AH35" s="36"/>
      <c r="AI35" s="36"/>
      <c r="AJ35" s="36"/>
      <c r="AK35" s="196">
        <v>0</v>
      </c>
      <c r="AL35" s="195"/>
      <c r="AM35" s="195"/>
      <c r="AN35" s="195"/>
      <c r="AO35" s="195"/>
      <c r="AP35" s="36"/>
      <c r="AQ35" s="40"/>
    </row>
    <row r="36" spans="2:43" s="1" customFormat="1" ht="6.7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43" s="1" customFormat="1" ht="25.5" customHeight="1">
      <c r="B37" s="30"/>
      <c r="C37" s="41"/>
      <c r="D37" s="42" t="s">
        <v>51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52</v>
      </c>
      <c r="U37" s="43"/>
      <c r="V37" s="43"/>
      <c r="W37" s="43"/>
      <c r="X37" s="197" t="s">
        <v>53</v>
      </c>
      <c r="Y37" s="198"/>
      <c r="Z37" s="198"/>
      <c r="AA37" s="198"/>
      <c r="AB37" s="198"/>
      <c r="AC37" s="43"/>
      <c r="AD37" s="43"/>
      <c r="AE37" s="43"/>
      <c r="AF37" s="43"/>
      <c r="AG37" s="43"/>
      <c r="AH37" s="43"/>
      <c r="AI37" s="43"/>
      <c r="AJ37" s="43"/>
      <c r="AK37" s="199">
        <f>SUM(AK29:AK35)</f>
        <v>0</v>
      </c>
      <c r="AL37" s="198"/>
      <c r="AM37" s="198"/>
      <c r="AN37" s="198"/>
      <c r="AO37" s="200"/>
      <c r="AP37" s="41"/>
      <c r="AQ37" s="32"/>
    </row>
    <row r="38" spans="2:43" s="1" customFormat="1" ht="14.2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43" ht="12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ht="12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ht="12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ht="12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ht="12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ht="12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ht="12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ht="12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ht="12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ht="12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3.5">
      <c r="B49" s="30"/>
      <c r="C49" s="31"/>
      <c r="D49" s="45" t="s">
        <v>54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55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ht="12">
      <c r="B50" s="17"/>
      <c r="C50" s="18"/>
      <c r="D50" s="4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9"/>
      <c r="AA50" s="18"/>
      <c r="AB50" s="18"/>
      <c r="AC50" s="4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9"/>
      <c r="AP50" s="18"/>
      <c r="AQ50" s="19"/>
    </row>
    <row r="51" spans="2:43" ht="12">
      <c r="B51" s="17"/>
      <c r="C51" s="18"/>
      <c r="D51" s="4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9"/>
      <c r="AA51" s="18"/>
      <c r="AB51" s="18"/>
      <c r="AC51" s="4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9"/>
      <c r="AP51" s="18"/>
      <c r="AQ51" s="19"/>
    </row>
    <row r="52" spans="2:43" ht="12">
      <c r="B52" s="17"/>
      <c r="C52" s="18"/>
      <c r="D52" s="4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9"/>
      <c r="AA52" s="18"/>
      <c r="AB52" s="18"/>
      <c r="AC52" s="4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9"/>
      <c r="AP52" s="18"/>
      <c r="AQ52" s="19"/>
    </row>
    <row r="53" spans="2:43" ht="12">
      <c r="B53" s="17"/>
      <c r="C53" s="18"/>
      <c r="D53" s="4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9"/>
      <c r="AA53" s="18"/>
      <c r="AB53" s="18"/>
      <c r="AC53" s="4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9"/>
      <c r="AP53" s="18"/>
      <c r="AQ53" s="19"/>
    </row>
    <row r="54" spans="2:43" ht="12">
      <c r="B54" s="17"/>
      <c r="C54" s="18"/>
      <c r="D54" s="4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9"/>
      <c r="AA54" s="18"/>
      <c r="AB54" s="18"/>
      <c r="AC54" s="4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9"/>
      <c r="AP54" s="18"/>
      <c r="AQ54" s="19"/>
    </row>
    <row r="55" spans="2:43" ht="12">
      <c r="B55" s="17"/>
      <c r="C55" s="18"/>
      <c r="D55" s="4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9"/>
      <c r="AA55" s="18"/>
      <c r="AB55" s="18"/>
      <c r="AC55" s="4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9"/>
      <c r="AP55" s="18"/>
      <c r="AQ55" s="19"/>
    </row>
    <row r="56" spans="2:43" ht="12">
      <c r="B56" s="17"/>
      <c r="C56" s="18"/>
      <c r="D56" s="4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9"/>
      <c r="AA56" s="18"/>
      <c r="AB56" s="18"/>
      <c r="AC56" s="4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9"/>
      <c r="AP56" s="18"/>
      <c r="AQ56" s="19"/>
    </row>
    <row r="57" spans="2:43" ht="12">
      <c r="B57" s="17"/>
      <c r="C57" s="18"/>
      <c r="D57" s="4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9"/>
      <c r="AA57" s="18"/>
      <c r="AB57" s="18"/>
      <c r="AC57" s="4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9"/>
      <c r="AP57" s="18"/>
      <c r="AQ57" s="19"/>
    </row>
    <row r="58" spans="2:43" s="1" customFormat="1" ht="13.5">
      <c r="B58" s="30"/>
      <c r="C58" s="31"/>
      <c r="D58" s="50" t="s">
        <v>56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57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56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57</v>
      </c>
      <c r="AN58" s="51"/>
      <c r="AO58" s="53"/>
      <c r="AP58" s="31"/>
      <c r="AQ58" s="32"/>
    </row>
    <row r="59" spans="2:43" ht="12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3.5">
      <c r="B60" s="30"/>
      <c r="C60" s="31"/>
      <c r="D60" s="45" t="s">
        <v>58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59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ht="12">
      <c r="B61" s="17"/>
      <c r="C61" s="18"/>
      <c r="D61" s="4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9"/>
      <c r="AA61" s="18"/>
      <c r="AB61" s="18"/>
      <c r="AC61" s="4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9"/>
      <c r="AP61" s="18"/>
      <c r="AQ61" s="19"/>
    </row>
    <row r="62" spans="2:43" ht="12">
      <c r="B62" s="17"/>
      <c r="C62" s="18"/>
      <c r="D62" s="4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9"/>
      <c r="AA62" s="18"/>
      <c r="AB62" s="18"/>
      <c r="AC62" s="4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9"/>
      <c r="AP62" s="18"/>
      <c r="AQ62" s="19"/>
    </row>
    <row r="63" spans="2:43" ht="12">
      <c r="B63" s="17"/>
      <c r="C63" s="18"/>
      <c r="D63" s="4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9"/>
      <c r="AA63" s="18"/>
      <c r="AB63" s="18"/>
      <c r="AC63" s="4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9"/>
      <c r="AP63" s="18"/>
      <c r="AQ63" s="19"/>
    </row>
    <row r="64" spans="2:43" ht="12">
      <c r="B64" s="17"/>
      <c r="C64" s="18"/>
      <c r="D64" s="4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9"/>
      <c r="AA64" s="18"/>
      <c r="AB64" s="18"/>
      <c r="AC64" s="4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9"/>
      <c r="AP64" s="18"/>
      <c r="AQ64" s="19"/>
    </row>
    <row r="65" spans="2:43" ht="12">
      <c r="B65" s="17"/>
      <c r="C65" s="18"/>
      <c r="D65" s="4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9"/>
      <c r="AA65" s="18"/>
      <c r="AB65" s="18"/>
      <c r="AC65" s="4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9"/>
      <c r="AP65" s="18"/>
      <c r="AQ65" s="19"/>
    </row>
    <row r="66" spans="2:43" ht="12">
      <c r="B66" s="17"/>
      <c r="C66" s="18"/>
      <c r="D66" s="4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9"/>
      <c r="AA66" s="18"/>
      <c r="AB66" s="18"/>
      <c r="AC66" s="4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9"/>
      <c r="AP66" s="18"/>
      <c r="AQ66" s="19"/>
    </row>
    <row r="67" spans="2:43" ht="12">
      <c r="B67" s="17"/>
      <c r="C67" s="18"/>
      <c r="D67" s="4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9"/>
      <c r="AA67" s="18"/>
      <c r="AB67" s="18"/>
      <c r="AC67" s="4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9"/>
      <c r="AP67" s="18"/>
      <c r="AQ67" s="19"/>
    </row>
    <row r="68" spans="2:43" ht="12">
      <c r="B68" s="17"/>
      <c r="C68" s="18"/>
      <c r="D68" s="4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9"/>
      <c r="AA68" s="18"/>
      <c r="AB68" s="18"/>
      <c r="AC68" s="4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9"/>
      <c r="AP68" s="18"/>
      <c r="AQ68" s="19"/>
    </row>
    <row r="69" spans="2:43" s="1" customFormat="1" ht="13.5">
      <c r="B69" s="30"/>
      <c r="C69" s="31"/>
      <c r="D69" s="50" t="s">
        <v>56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57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56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57</v>
      </c>
      <c r="AN69" s="51"/>
      <c r="AO69" s="53"/>
      <c r="AP69" s="31"/>
      <c r="AQ69" s="32"/>
    </row>
    <row r="70" spans="2:43" s="1" customFormat="1" ht="6.75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7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75" customHeight="1">
      <c r="B76" s="30"/>
      <c r="C76" s="201" t="s">
        <v>60</v>
      </c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32"/>
    </row>
    <row r="77" spans="2:43" s="3" customFormat="1" ht="14.25" customHeight="1">
      <c r="B77" s="60"/>
      <c r="C77" s="25" t="s">
        <v>14</v>
      </c>
      <c r="D77" s="61"/>
      <c r="E77" s="61"/>
      <c r="F77" s="61"/>
      <c r="G77" s="61"/>
      <c r="H77" s="61"/>
      <c r="I77" s="61"/>
      <c r="J77" s="61"/>
      <c r="K77" s="61"/>
      <c r="L77" s="61" t="str">
        <f>K5</f>
        <v>Vyskov_Majak_1NP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75" customHeight="1">
      <c r="B78" s="63"/>
      <c r="C78" s="64" t="s">
        <v>17</v>
      </c>
      <c r="D78" s="65"/>
      <c r="E78" s="65"/>
      <c r="F78" s="65"/>
      <c r="G78" s="65"/>
      <c r="H78" s="65"/>
      <c r="I78" s="65"/>
      <c r="J78" s="65"/>
      <c r="K78" s="65"/>
      <c r="L78" s="184" t="str">
        <f>K6</f>
        <v>Rekonstrukce elektroinstalace v přízemí budovy Majáku, D.1.4.d. Silnoproudá elektrotechnika</v>
      </c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65"/>
      <c r="AQ78" s="66"/>
    </row>
    <row r="79" spans="2:43" s="1" customFormat="1" ht="6.7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2">
      <c r="B80" s="30"/>
      <c r="C80" s="25" t="s">
        <v>23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>Brněnská 139/7, Vyškov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5" t="s">
        <v>25</v>
      </c>
      <c r="AJ80" s="31"/>
      <c r="AK80" s="31"/>
      <c r="AL80" s="31"/>
      <c r="AM80" s="68" t="str">
        <f>IF(AN8="","",AN8)</f>
        <v>21. 7. 2022</v>
      </c>
      <c r="AN80" s="31"/>
      <c r="AO80" s="31"/>
      <c r="AP80" s="31"/>
      <c r="AQ80" s="32"/>
    </row>
    <row r="81" spans="2:43" s="1" customFormat="1" ht="6.7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2:56" s="1" customFormat="1" ht="12">
      <c r="B82" s="30"/>
      <c r="C82" s="25" t="s">
        <v>29</v>
      </c>
      <c r="D82" s="31"/>
      <c r="E82" s="31"/>
      <c r="F82" s="31"/>
      <c r="G82" s="31"/>
      <c r="H82" s="31"/>
      <c r="I82" s="31"/>
      <c r="J82" s="31"/>
      <c r="K82" s="31"/>
      <c r="L82" s="61" t="str">
        <f>IF(E11="","",E11)</f>
        <v>MAJÁK - středisko volného času, příspěvková org.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5" t="s">
        <v>35</v>
      </c>
      <c r="AJ82" s="31"/>
      <c r="AK82" s="31"/>
      <c r="AL82" s="31"/>
      <c r="AM82" s="186" t="str">
        <f>IF(E17="","",E17)</f>
        <v>Ing. Vítězslav Humplík</v>
      </c>
      <c r="AN82" s="176"/>
      <c r="AO82" s="176"/>
      <c r="AP82" s="176"/>
      <c r="AQ82" s="32"/>
      <c r="AS82" s="187" t="s">
        <v>61</v>
      </c>
      <c r="AT82" s="188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2:56" s="1" customFormat="1" ht="12">
      <c r="B83" s="30"/>
      <c r="C83" s="25" t="s">
        <v>33</v>
      </c>
      <c r="D83" s="31"/>
      <c r="E83" s="31"/>
      <c r="F83" s="31"/>
      <c r="G83" s="31"/>
      <c r="H83" s="31"/>
      <c r="I83" s="31"/>
      <c r="J83" s="31"/>
      <c r="K83" s="31"/>
      <c r="L83" s="61">
        <f>IF(E14="Vyplň údaj","",E14)</f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5" t="s">
        <v>38</v>
      </c>
      <c r="AJ83" s="31"/>
      <c r="AK83" s="31"/>
      <c r="AL83" s="31"/>
      <c r="AM83" s="186" t="str">
        <f>IF(E20="","",E20)</f>
        <v>Ing. Vítězslav Humplík </v>
      </c>
      <c r="AN83" s="176"/>
      <c r="AO83" s="176"/>
      <c r="AP83" s="176"/>
      <c r="AQ83" s="32"/>
      <c r="AS83" s="189"/>
      <c r="AT83" s="176"/>
      <c r="AU83" s="31"/>
      <c r="AV83" s="31"/>
      <c r="AW83" s="31"/>
      <c r="AX83" s="31"/>
      <c r="AY83" s="31"/>
      <c r="AZ83" s="31"/>
      <c r="BA83" s="31"/>
      <c r="BB83" s="31"/>
      <c r="BC83" s="31"/>
      <c r="BD83" s="70"/>
    </row>
    <row r="84" spans="2:56" s="1" customFormat="1" ht="10.5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189"/>
      <c r="AT84" s="176"/>
      <c r="AU84" s="31"/>
      <c r="AV84" s="31"/>
      <c r="AW84" s="31"/>
      <c r="AX84" s="31"/>
      <c r="AY84" s="31"/>
      <c r="AZ84" s="31"/>
      <c r="BA84" s="31"/>
      <c r="BB84" s="31"/>
      <c r="BC84" s="31"/>
      <c r="BD84" s="70"/>
    </row>
    <row r="85" spans="2:56" s="1" customFormat="1" ht="29.25" customHeight="1">
      <c r="B85" s="30"/>
      <c r="C85" s="190" t="s">
        <v>62</v>
      </c>
      <c r="D85" s="191"/>
      <c r="E85" s="191"/>
      <c r="F85" s="191"/>
      <c r="G85" s="191"/>
      <c r="H85" s="71"/>
      <c r="I85" s="192" t="s">
        <v>63</v>
      </c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2" t="s">
        <v>64</v>
      </c>
      <c r="AH85" s="191"/>
      <c r="AI85" s="191"/>
      <c r="AJ85" s="191"/>
      <c r="AK85" s="191"/>
      <c r="AL85" s="191"/>
      <c r="AM85" s="191"/>
      <c r="AN85" s="192" t="s">
        <v>65</v>
      </c>
      <c r="AO85" s="191"/>
      <c r="AP85" s="193"/>
      <c r="AQ85" s="32"/>
      <c r="AS85" s="72" t="s">
        <v>66</v>
      </c>
      <c r="AT85" s="73" t="s">
        <v>67</v>
      </c>
      <c r="AU85" s="73" t="s">
        <v>68</v>
      </c>
      <c r="AV85" s="73" t="s">
        <v>69</v>
      </c>
      <c r="AW85" s="73" t="s">
        <v>70</v>
      </c>
      <c r="AX85" s="73" t="s">
        <v>71</v>
      </c>
      <c r="AY85" s="73" t="s">
        <v>72</v>
      </c>
      <c r="AZ85" s="73" t="s">
        <v>73</v>
      </c>
      <c r="BA85" s="73" t="s">
        <v>74</v>
      </c>
      <c r="BB85" s="73" t="s">
        <v>75</v>
      </c>
      <c r="BC85" s="73" t="s">
        <v>76</v>
      </c>
      <c r="BD85" s="74" t="s">
        <v>77</v>
      </c>
    </row>
    <row r="86" spans="2:56" s="1" customFormat="1" ht="10.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5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2:76" s="4" customFormat="1" ht="32.25" customHeight="1">
      <c r="B87" s="63"/>
      <c r="C87" s="76" t="s">
        <v>78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79">
        <f>ROUND(AG88,2)</f>
        <v>0</v>
      </c>
      <c r="AH87" s="179"/>
      <c r="AI87" s="179"/>
      <c r="AJ87" s="179"/>
      <c r="AK87" s="179"/>
      <c r="AL87" s="179"/>
      <c r="AM87" s="179"/>
      <c r="AN87" s="180">
        <f>SUM(AG87,AT87)</f>
        <v>0</v>
      </c>
      <c r="AO87" s="180"/>
      <c r="AP87" s="180"/>
      <c r="AQ87" s="66"/>
      <c r="AS87" s="78">
        <f>ROUND(AS88,2)</f>
        <v>0</v>
      </c>
      <c r="AT87" s="79">
        <f>ROUND(SUM(AV87:AW87),2)</f>
        <v>0</v>
      </c>
      <c r="AU87" s="80">
        <f>ROUND(AU88,5)</f>
        <v>0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ROUND(AZ88,2)</f>
        <v>0</v>
      </c>
      <c r="BA87" s="79">
        <f>ROUND(BA88,2)</f>
        <v>0</v>
      </c>
      <c r="BB87" s="79">
        <f>ROUND(BB88,2)</f>
        <v>0</v>
      </c>
      <c r="BC87" s="79">
        <f>ROUND(BC88,2)</f>
        <v>0</v>
      </c>
      <c r="BD87" s="81">
        <f>ROUND(BD88,2)</f>
        <v>0</v>
      </c>
      <c r="BS87" s="82" t="s">
        <v>79</v>
      </c>
      <c r="BT87" s="82" t="s">
        <v>80</v>
      </c>
      <c r="BV87" s="82" t="s">
        <v>81</v>
      </c>
      <c r="BW87" s="82" t="s">
        <v>82</v>
      </c>
      <c r="BX87" s="82" t="s">
        <v>83</v>
      </c>
    </row>
    <row r="88" spans="1:76" s="5" customFormat="1" ht="27" customHeight="1">
      <c r="A88" s="166" t="s">
        <v>429</v>
      </c>
      <c r="B88" s="83"/>
      <c r="C88" s="84"/>
      <c r="D88" s="183" t="s">
        <v>15</v>
      </c>
      <c r="E88" s="182"/>
      <c r="F88" s="182"/>
      <c r="G88" s="182"/>
      <c r="H88" s="182"/>
      <c r="I88" s="85"/>
      <c r="J88" s="183" t="s">
        <v>18</v>
      </c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1">
        <f>'Vyskov_Majak_1NP - MAJÁK ...'!M29</f>
        <v>0</v>
      </c>
      <c r="AH88" s="182"/>
      <c r="AI88" s="182"/>
      <c r="AJ88" s="182"/>
      <c r="AK88" s="182"/>
      <c r="AL88" s="182"/>
      <c r="AM88" s="182"/>
      <c r="AN88" s="181">
        <f>SUM(AG88,AT88)</f>
        <v>0</v>
      </c>
      <c r="AO88" s="182"/>
      <c r="AP88" s="182"/>
      <c r="AQ88" s="86"/>
      <c r="AS88" s="87">
        <f>'Vyskov_Majak_1NP - MAJÁK ...'!M27</f>
        <v>0</v>
      </c>
      <c r="AT88" s="88">
        <f>ROUND(SUM(AV88:AW88),2)</f>
        <v>0</v>
      </c>
      <c r="AU88" s="89">
        <f>'Vyskov_Majak_1NP - MAJÁK ...'!W121</f>
        <v>0</v>
      </c>
      <c r="AV88" s="88">
        <f>'Vyskov_Majak_1NP - MAJÁK ...'!M31</f>
        <v>0</v>
      </c>
      <c r="AW88" s="88">
        <f>'Vyskov_Majak_1NP - MAJÁK ...'!M32</f>
        <v>0</v>
      </c>
      <c r="AX88" s="88">
        <f>'Vyskov_Majak_1NP - MAJÁK ...'!M33</f>
        <v>0</v>
      </c>
      <c r="AY88" s="88">
        <f>'Vyskov_Majak_1NP - MAJÁK ...'!M34</f>
        <v>0</v>
      </c>
      <c r="AZ88" s="88">
        <f>'Vyskov_Majak_1NP - MAJÁK ...'!H31</f>
        <v>0</v>
      </c>
      <c r="BA88" s="88">
        <f>'Vyskov_Majak_1NP - MAJÁK ...'!H32</f>
        <v>0</v>
      </c>
      <c r="BB88" s="88">
        <f>'Vyskov_Majak_1NP - MAJÁK ...'!H33</f>
        <v>0</v>
      </c>
      <c r="BC88" s="88">
        <f>'Vyskov_Majak_1NP - MAJÁK ...'!H34</f>
        <v>0</v>
      </c>
      <c r="BD88" s="90">
        <f>'Vyskov_Majak_1NP - MAJÁK ...'!H35</f>
        <v>0</v>
      </c>
      <c r="BT88" s="91" t="s">
        <v>22</v>
      </c>
      <c r="BU88" s="91" t="s">
        <v>84</v>
      </c>
      <c r="BV88" s="91" t="s">
        <v>81</v>
      </c>
      <c r="BW88" s="91" t="s">
        <v>82</v>
      </c>
      <c r="BX88" s="91" t="s">
        <v>83</v>
      </c>
    </row>
    <row r="89" spans="2:43" ht="12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9"/>
    </row>
    <row r="90" spans="2:48" s="1" customFormat="1" ht="30" customHeight="1">
      <c r="B90" s="30"/>
      <c r="C90" s="76" t="s">
        <v>85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180">
        <f>ROUND(SUM(AG91:AG94),2)</f>
        <v>0</v>
      </c>
      <c r="AH90" s="176"/>
      <c r="AI90" s="176"/>
      <c r="AJ90" s="176"/>
      <c r="AK90" s="176"/>
      <c r="AL90" s="176"/>
      <c r="AM90" s="176"/>
      <c r="AN90" s="180">
        <f>ROUND(SUM(AN91:AN94),2)</f>
        <v>0</v>
      </c>
      <c r="AO90" s="176"/>
      <c r="AP90" s="176"/>
      <c r="AQ90" s="32"/>
      <c r="AS90" s="72" t="s">
        <v>86</v>
      </c>
      <c r="AT90" s="73" t="s">
        <v>87</v>
      </c>
      <c r="AU90" s="73" t="s">
        <v>44</v>
      </c>
      <c r="AV90" s="74" t="s">
        <v>67</v>
      </c>
    </row>
    <row r="91" spans="2:89" s="1" customFormat="1" ht="19.5" customHeight="1">
      <c r="B91" s="30"/>
      <c r="C91" s="31"/>
      <c r="D91" s="92" t="s">
        <v>88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177">
        <f>ROUND(AG87*AS91,2)</f>
        <v>0</v>
      </c>
      <c r="AH91" s="176"/>
      <c r="AI91" s="176"/>
      <c r="AJ91" s="176"/>
      <c r="AK91" s="176"/>
      <c r="AL91" s="176"/>
      <c r="AM91" s="176"/>
      <c r="AN91" s="178">
        <f>ROUND(AG91+AV91,2)</f>
        <v>0</v>
      </c>
      <c r="AO91" s="176"/>
      <c r="AP91" s="176"/>
      <c r="AQ91" s="32"/>
      <c r="AS91" s="93">
        <v>0</v>
      </c>
      <c r="AT91" s="94" t="s">
        <v>89</v>
      </c>
      <c r="AU91" s="94" t="s">
        <v>45</v>
      </c>
      <c r="AV91" s="95">
        <f>ROUND(IF(AU91="základní",AG91*L31,IF(AU91="snížená",AG91*L32,0)),2)</f>
        <v>0</v>
      </c>
      <c r="BV91" s="13" t="s">
        <v>90</v>
      </c>
      <c r="BY91" s="96">
        <f>IF(AU91="základní",AV91,0)</f>
        <v>0</v>
      </c>
      <c r="BZ91" s="96">
        <f>IF(AU91="snížená",AV91,0)</f>
        <v>0</v>
      </c>
      <c r="CA91" s="96">
        <v>0</v>
      </c>
      <c r="CB91" s="96">
        <v>0</v>
      </c>
      <c r="CC91" s="96">
        <v>0</v>
      </c>
      <c r="CD91" s="96">
        <f>IF(AU91="základní",AG91,0)</f>
        <v>0</v>
      </c>
      <c r="CE91" s="96">
        <f>IF(AU91="snížená",AG91,0)</f>
        <v>0</v>
      </c>
      <c r="CF91" s="96">
        <f>IF(AU91="zákl. přenesená",AG91,0)</f>
        <v>0</v>
      </c>
      <c r="CG91" s="96">
        <f>IF(AU91="sníž. přenesená",AG91,0)</f>
        <v>0</v>
      </c>
      <c r="CH91" s="96">
        <f>IF(AU91="nulová",AG91,0)</f>
        <v>0</v>
      </c>
      <c r="CI91" s="13">
        <f>IF(AU91="základní",1,IF(AU91="snížená",2,IF(AU91="zákl. přenesená",4,IF(AU91="sníž. přenesená",5,3))))</f>
        <v>1</v>
      </c>
      <c r="CJ91" s="13">
        <f>IF(AT91="stavební čast",1,IF(8891="investiční čast",2,3))</f>
        <v>1</v>
      </c>
      <c r="CK91" s="13" t="str">
        <f>IF(D91="Vyplň vlastní","","x")</f>
        <v>x</v>
      </c>
    </row>
    <row r="92" spans="2:89" s="1" customFormat="1" ht="19.5" customHeight="1">
      <c r="B92" s="30"/>
      <c r="C92" s="31"/>
      <c r="D92" s="175" t="s">
        <v>91</v>
      </c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31"/>
      <c r="AD92" s="31"/>
      <c r="AE92" s="31"/>
      <c r="AF92" s="31"/>
      <c r="AG92" s="177">
        <f>AG87*AS92</f>
        <v>0</v>
      </c>
      <c r="AH92" s="176"/>
      <c r="AI92" s="176"/>
      <c r="AJ92" s="176"/>
      <c r="AK92" s="176"/>
      <c r="AL92" s="176"/>
      <c r="AM92" s="176"/>
      <c r="AN92" s="178">
        <f>AG92+AV92</f>
        <v>0</v>
      </c>
      <c r="AO92" s="176"/>
      <c r="AP92" s="176"/>
      <c r="AQ92" s="32"/>
      <c r="AS92" s="97">
        <v>0</v>
      </c>
      <c r="AT92" s="98" t="s">
        <v>89</v>
      </c>
      <c r="AU92" s="98" t="s">
        <v>45</v>
      </c>
      <c r="AV92" s="99">
        <f>ROUND(IF(AU92="nulová",0,IF(OR(AU92="základní",AU92="zákl. přenesená"),AG92*L31,AG92*L32)),2)</f>
        <v>0</v>
      </c>
      <c r="BV92" s="13" t="s">
        <v>92</v>
      </c>
      <c r="BY92" s="96">
        <f>IF(AU92="základní",AV92,0)</f>
        <v>0</v>
      </c>
      <c r="BZ92" s="96">
        <f>IF(AU92="snížená",AV92,0)</f>
        <v>0</v>
      </c>
      <c r="CA92" s="96">
        <f>IF(AU92="zákl. přenesená",AV92,0)</f>
        <v>0</v>
      </c>
      <c r="CB92" s="96">
        <f>IF(AU92="sníž. přenesená",AV92,0)</f>
        <v>0</v>
      </c>
      <c r="CC92" s="96">
        <f>IF(AU92="nulová",AV92,0)</f>
        <v>0</v>
      </c>
      <c r="CD92" s="96">
        <f>IF(AU92="základní",AG92,0)</f>
        <v>0</v>
      </c>
      <c r="CE92" s="96">
        <f>IF(AU92="snížená",AG92,0)</f>
        <v>0</v>
      </c>
      <c r="CF92" s="96">
        <f>IF(AU92="zákl. přenesená",AG92,0)</f>
        <v>0</v>
      </c>
      <c r="CG92" s="96">
        <f>IF(AU92="sníž. přenesená",AG92,0)</f>
        <v>0</v>
      </c>
      <c r="CH92" s="96">
        <f>IF(AU92="nulová",AG92,0)</f>
        <v>0</v>
      </c>
      <c r="CI92" s="13">
        <f>IF(AU92="základní",1,IF(AU92="snížená",2,IF(AU92="zákl. přenesená",4,IF(AU92="sníž. přenesená",5,3))))</f>
        <v>1</v>
      </c>
      <c r="CJ92" s="13">
        <f>IF(AT92="stavební čast",1,IF(8892="investiční čast",2,3))</f>
        <v>1</v>
      </c>
      <c r="CK92" s="13">
        <f>IF(D92="Vyplň vlastní","","x")</f>
      </c>
    </row>
    <row r="93" spans="2:89" s="1" customFormat="1" ht="19.5" customHeight="1">
      <c r="B93" s="30"/>
      <c r="C93" s="31"/>
      <c r="D93" s="175" t="s">
        <v>91</v>
      </c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31"/>
      <c r="AD93" s="31"/>
      <c r="AE93" s="31"/>
      <c r="AF93" s="31"/>
      <c r="AG93" s="177">
        <f>AG87*AS93</f>
        <v>0</v>
      </c>
      <c r="AH93" s="176"/>
      <c r="AI93" s="176"/>
      <c r="AJ93" s="176"/>
      <c r="AK93" s="176"/>
      <c r="AL93" s="176"/>
      <c r="AM93" s="176"/>
      <c r="AN93" s="178">
        <f>AG93+AV93</f>
        <v>0</v>
      </c>
      <c r="AO93" s="176"/>
      <c r="AP93" s="176"/>
      <c r="AQ93" s="32"/>
      <c r="AS93" s="97">
        <v>0</v>
      </c>
      <c r="AT93" s="98" t="s">
        <v>89</v>
      </c>
      <c r="AU93" s="98" t="s">
        <v>45</v>
      </c>
      <c r="AV93" s="99">
        <f>ROUND(IF(AU93="nulová",0,IF(OR(AU93="základní",AU93="zákl. přenesená"),AG93*L31,AG93*L32)),2)</f>
        <v>0</v>
      </c>
      <c r="BV93" s="13" t="s">
        <v>92</v>
      </c>
      <c r="BY93" s="96">
        <f>IF(AU93="základní",AV93,0)</f>
        <v>0</v>
      </c>
      <c r="BZ93" s="96">
        <f>IF(AU93="snížená",AV93,0)</f>
        <v>0</v>
      </c>
      <c r="CA93" s="96">
        <f>IF(AU93="zákl. přenesená",AV93,0)</f>
        <v>0</v>
      </c>
      <c r="CB93" s="96">
        <f>IF(AU93="sníž. přenesená",AV93,0)</f>
        <v>0</v>
      </c>
      <c r="CC93" s="96">
        <f>IF(AU93="nulová",AV93,0)</f>
        <v>0</v>
      </c>
      <c r="CD93" s="96">
        <f>IF(AU93="základní",AG93,0)</f>
        <v>0</v>
      </c>
      <c r="CE93" s="96">
        <f>IF(AU93="snížená",AG93,0)</f>
        <v>0</v>
      </c>
      <c r="CF93" s="96">
        <f>IF(AU93="zákl. přenesená",AG93,0)</f>
        <v>0</v>
      </c>
      <c r="CG93" s="96">
        <f>IF(AU93="sníž. přenesená",AG93,0)</f>
        <v>0</v>
      </c>
      <c r="CH93" s="96">
        <f>IF(AU93="nulová",AG93,0)</f>
        <v>0</v>
      </c>
      <c r="CI93" s="13">
        <f>IF(AU93="základní",1,IF(AU93="snížená",2,IF(AU93="zákl. přenesená",4,IF(AU93="sníž. přenesená",5,3))))</f>
        <v>1</v>
      </c>
      <c r="CJ93" s="13">
        <f>IF(AT93="stavební čast",1,IF(8893="investiční čast",2,3))</f>
        <v>1</v>
      </c>
      <c r="CK93" s="13">
        <f>IF(D93="Vyplň vlastní","","x")</f>
      </c>
    </row>
    <row r="94" spans="2:89" s="1" customFormat="1" ht="19.5" customHeight="1">
      <c r="B94" s="30"/>
      <c r="C94" s="31"/>
      <c r="D94" s="175" t="s">
        <v>91</v>
      </c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31"/>
      <c r="AD94" s="31"/>
      <c r="AE94" s="31"/>
      <c r="AF94" s="31"/>
      <c r="AG94" s="177">
        <f>AG87*AS94</f>
        <v>0</v>
      </c>
      <c r="AH94" s="176"/>
      <c r="AI94" s="176"/>
      <c r="AJ94" s="176"/>
      <c r="AK94" s="176"/>
      <c r="AL94" s="176"/>
      <c r="AM94" s="176"/>
      <c r="AN94" s="178">
        <f>AG94+AV94</f>
        <v>0</v>
      </c>
      <c r="AO94" s="176"/>
      <c r="AP94" s="176"/>
      <c r="AQ94" s="32"/>
      <c r="AS94" s="100">
        <v>0</v>
      </c>
      <c r="AT94" s="101" t="s">
        <v>89</v>
      </c>
      <c r="AU94" s="101" t="s">
        <v>45</v>
      </c>
      <c r="AV94" s="102">
        <f>ROUND(IF(AU94="nulová",0,IF(OR(AU94="základní",AU94="zákl. přenesená"),AG94*L31,AG94*L32)),2)</f>
        <v>0</v>
      </c>
      <c r="BV94" s="13" t="s">
        <v>92</v>
      </c>
      <c r="BY94" s="96">
        <f>IF(AU94="základní",AV94,0)</f>
        <v>0</v>
      </c>
      <c r="BZ94" s="96">
        <f>IF(AU94="snížená",AV94,0)</f>
        <v>0</v>
      </c>
      <c r="CA94" s="96">
        <f>IF(AU94="zákl. přenesená",AV94,0)</f>
        <v>0</v>
      </c>
      <c r="CB94" s="96">
        <f>IF(AU94="sníž. přenesená",AV94,0)</f>
        <v>0</v>
      </c>
      <c r="CC94" s="96">
        <f>IF(AU94="nulová",AV94,0)</f>
        <v>0</v>
      </c>
      <c r="CD94" s="96">
        <f>IF(AU94="základní",AG94,0)</f>
        <v>0</v>
      </c>
      <c r="CE94" s="96">
        <f>IF(AU94="snížená",AG94,0)</f>
        <v>0</v>
      </c>
      <c r="CF94" s="96">
        <f>IF(AU94="zákl. přenesená",AG94,0)</f>
        <v>0</v>
      </c>
      <c r="CG94" s="96">
        <f>IF(AU94="sníž. přenesená",AG94,0)</f>
        <v>0</v>
      </c>
      <c r="CH94" s="96">
        <f>IF(AU94="nulová",AG94,0)</f>
        <v>0</v>
      </c>
      <c r="CI94" s="13">
        <f>IF(AU94="základní",1,IF(AU94="snížená",2,IF(AU94="zákl. přenesená",4,IF(AU94="sníž. přenesená",5,3))))</f>
        <v>1</v>
      </c>
      <c r="CJ94" s="13">
        <f>IF(AT94="stavební čast",1,IF(8894="investiční čast",2,3))</f>
        <v>1</v>
      </c>
      <c r="CK94" s="13">
        <f>IF(D94="Vyplň vlastní","","x")</f>
      </c>
    </row>
    <row r="95" spans="2:43" s="1" customFormat="1" ht="10.5" customHeight="1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2"/>
    </row>
    <row r="96" spans="2:43" s="1" customFormat="1" ht="30" customHeight="1">
      <c r="B96" s="30"/>
      <c r="C96" s="103" t="s">
        <v>93</v>
      </c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72">
        <f>ROUND(AG87+AG90,2)</f>
        <v>0</v>
      </c>
      <c r="AH96" s="172"/>
      <c r="AI96" s="172"/>
      <c r="AJ96" s="172"/>
      <c r="AK96" s="172"/>
      <c r="AL96" s="172"/>
      <c r="AM96" s="172"/>
      <c r="AN96" s="172">
        <f>AN87+AN90</f>
        <v>0</v>
      </c>
      <c r="AO96" s="172"/>
      <c r="AP96" s="172"/>
      <c r="AQ96" s="32"/>
    </row>
    <row r="97" spans="2:43" s="1" customFormat="1" ht="6.75" customHeight="1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6"/>
    </row>
  </sheetData>
  <sheetProtection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Vyskov_Majak_1NP - MAJÁK ...'!C2" tooltip="Vyskov_Majak_1NP - MAJÁK 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29"/>
  <sheetViews>
    <sheetView showGridLines="0" zoomScalePageLayoutView="0" workbookViewId="0" topLeftCell="A1">
      <pane ySplit="1" topLeftCell="A209" activePane="bottomLeft" state="frozen"/>
      <selection pane="topLeft" activeCell="A1" sqref="A1"/>
      <selection pane="bottomLeft" activeCell="E218" sqref="E21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71"/>
      <c r="B1" s="168"/>
      <c r="C1" s="168"/>
      <c r="D1" s="169" t="s">
        <v>1</v>
      </c>
      <c r="E1" s="168"/>
      <c r="F1" s="170" t="s">
        <v>430</v>
      </c>
      <c r="G1" s="170"/>
      <c r="H1" s="214" t="s">
        <v>431</v>
      </c>
      <c r="I1" s="214"/>
      <c r="J1" s="214"/>
      <c r="K1" s="214"/>
      <c r="L1" s="170" t="s">
        <v>432</v>
      </c>
      <c r="M1" s="168"/>
      <c r="N1" s="168"/>
      <c r="O1" s="169" t="s">
        <v>94</v>
      </c>
      <c r="P1" s="168"/>
      <c r="Q1" s="168"/>
      <c r="R1" s="168"/>
      <c r="S1" s="170" t="s">
        <v>433</v>
      </c>
      <c r="T1" s="170"/>
      <c r="U1" s="171"/>
      <c r="V1" s="17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202" t="s">
        <v>5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S2" s="173" t="s">
        <v>6</v>
      </c>
      <c r="T2" s="174"/>
      <c r="U2" s="174"/>
      <c r="V2" s="174"/>
      <c r="W2" s="174"/>
      <c r="X2" s="174"/>
      <c r="Y2" s="174"/>
      <c r="Z2" s="174"/>
      <c r="AA2" s="174"/>
      <c r="AB2" s="174"/>
      <c r="AC2" s="174"/>
      <c r="AT2" s="13" t="s">
        <v>82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95</v>
      </c>
    </row>
    <row r="4" spans="2:46" ht="36.75" customHeight="1">
      <c r="B4" s="17"/>
      <c r="C4" s="201" t="s">
        <v>96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19"/>
      <c r="T4" s="20" t="s">
        <v>11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s="1" customFormat="1" ht="32.25" customHeight="1">
      <c r="B6" s="30"/>
      <c r="C6" s="31"/>
      <c r="D6" s="24" t="s">
        <v>17</v>
      </c>
      <c r="E6" s="31"/>
      <c r="F6" s="208" t="s">
        <v>18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31"/>
      <c r="R6" s="32"/>
    </row>
    <row r="7" spans="2:18" s="1" customFormat="1" ht="14.25" customHeight="1">
      <c r="B7" s="30"/>
      <c r="C7" s="31"/>
      <c r="D7" s="25" t="s">
        <v>20</v>
      </c>
      <c r="E7" s="31"/>
      <c r="F7" s="23" t="s">
        <v>3</v>
      </c>
      <c r="G7" s="31"/>
      <c r="H7" s="31"/>
      <c r="I7" s="31"/>
      <c r="J7" s="31"/>
      <c r="K7" s="31"/>
      <c r="L7" s="31"/>
      <c r="M7" s="25" t="s">
        <v>21</v>
      </c>
      <c r="N7" s="31"/>
      <c r="O7" s="23" t="s">
        <v>3</v>
      </c>
      <c r="P7" s="31"/>
      <c r="Q7" s="31"/>
      <c r="R7" s="32"/>
    </row>
    <row r="8" spans="2:18" s="1" customFormat="1" ht="14.25" customHeight="1">
      <c r="B8" s="30"/>
      <c r="C8" s="31"/>
      <c r="D8" s="25" t="s">
        <v>23</v>
      </c>
      <c r="E8" s="31"/>
      <c r="F8" s="23" t="s">
        <v>24</v>
      </c>
      <c r="G8" s="31"/>
      <c r="H8" s="31"/>
      <c r="I8" s="31"/>
      <c r="J8" s="31"/>
      <c r="K8" s="31"/>
      <c r="L8" s="31"/>
      <c r="M8" s="25" t="s">
        <v>25</v>
      </c>
      <c r="N8" s="31"/>
      <c r="O8" s="254" t="str">
        <f>'Rekapitulace stavby'!AN8</f>
        <v>21. 7. 2022</v>
      </c>
      <c r="P8" s="176"/>
      <c r="Q8" s="31"/>
      <c r="R8" s="32"/>
    </row>
    <row r="9" spans="2:18" s="1" customFormat="1" ht="10.5" customHeight="1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spans="2:18" s="1" customFormat="1" ht="14.25" customHeight="1">
      <c r="B10" s="30"/>
      <c r="C10" s="31"/>
      <c r="D10" s="25" t="s">
        <v>29</v>
      </c>
      <c r="E10" s="31"/>
      <c r="F10" s="31"/>
      <c r="G10" s="31"/>
      <c r="H10" s="31"/>
      <c r="I10" s="31"/>
      <c r="J10" s="31"/>
      <c r="K10" s="31"/>
      <c r="L10" s="31"/>
      <c r="M10" s="25" t="s">
        <v>30</v>
      </c>
      <c r="N10" s="31"/>
      <c r="O10" s="207" t="s">
        <v>3</v>
      </c>
      <c r="P10" s="176"/>
      <c r="Q10" s="31"/>
      <c r="R10" s="32"/>
    </row>
    <row r="11" spans="2:18" s="1" customFormat="1" ht="18" customHeight="1">
      <c r="B11" s="30"/>
      <c r="C11" s="31"/>
      <c r="D11" s="31"/>
      <c r="E11" s="23" t="s">
        <v>31</v>
      </c>
      <c r="F11" s="31"/>
      <c r="G11" s="31"/>
      <c r="H11" s="31"/>
      <c r="I11" s="31"/>
      <c r="J11" s="31"/>
      <c r="K11" s="31"/>
      <c r="L11" s="31"/>
      <c r="M11" s="25" t="s">
        <v>32</v>
      </c>
      <c r="N11" s="31"/>
      <c r="O11" s="207" t="s">
        <v>3</v>
      </c>
      <c r="P11" s="176"/>
      <c r="Q11" s="31"/>
      <c r="R11" s="32"/>
    </row>
    <row r="12" spans="2:18" s="1" customFormat="1" ht="6.75" customHeight="1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</row>
    <row r="13" spans="2:18" s="1" customFormat="1" ht="14.25" customHeight="1">
      <c r="B13" s="30"/>
      <c r="C13" s="31"/>
      <c r="D13" s="25" t="s">
        <v>33</v>
      </c>
      <c r="E13" s="31"/>
      <c r="F13" s="31"/>
      <c r="G13" s="31"/>
      <c r="H13" s="31"/>
      <c r="I13" s="31"/>
      <c r="J13" s="31"/>
      <c r="K13" s="31"/>
      <c r="L13" s="31"/>
      <c r="M13" s="25" t="s">
        <v>30</v>
      </c>
      <c r="N13" s="31"/>
      <c r="O13" s="253" t="s">
        <v>3</v>
      </c>
      <c r="P13" s="176"/>
      <c r="Q13" s="31"/>
      <c r="R13" s="32"/>
    </row>
    <row r="14" spans="2:18" s="1" customFormat="1" ht="18" customHeight="1">
      <c r="B14" s="30"/>
      <c r="C14" s="31"/>
      <c r="D14" s="31"/>
      <c r="E14" s="253" t="s">
        <v>97</v>
      </c>
      <c r="F14" s="176"/>
      <c r="G14" s="176"/>
      <c r="H14" s="176"/>
      <c r="I14" s="176"/>
      <c r="J14" s="176"/>
      <c r="K14" s="176"/>
      <c r="L14" s="176"/>
      <c r="M14" s="25" t="s">
        <v>32</v>
      </c>
      <c r="N14" s="31"/>
      <c r="O14" s="253" t="s">
        <v>3</v>
      </c>
      <c r="P14" s="176"/>
      <c r="Q14" s="31"/>
      <c r="R14" s="32"/>
    </row>
    <row r="15" spans="2:18" s="1" customFormat="1" ht="6.75" customHeight="1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</row>
    <row r="16" spans="2:18" s="1" customFormat="1" ht="14.25" customHeight="1">
      <c r="B16" s="30"/>
      <c r="C16" s="31"/>
      <c r="D16" s="25" t="s">
        <v>35</v>
      </c>
      <c r="E16" s="31"/>
      <c r="F16" s="31"/>
      <c r="G16" s="31"/>
      <c r="H16" s="31"/>
      <c r="I16" s="31"/>
      <c r="J16" s="31"/>
      <c r="K16" s="31"/>
      <c r="L16" s="31"/>
      <c r="M16" s="25" t="s">
        <v>30</v>
      </c>
      <c r="N16" s="31"/>
      <c r="O16" s="207" t="s">
        <v>3</v>
      </c>
      <c r="P16" s="176"/>
      <c r="Q16" s="31"/>
      <c r="R16" s="32"/>
    </row>
    <row r="17" spans="2:18" s="1" customFormat="1" ht="18" customHeight="1">
      <c r="B17" s="30"/>
      <c r="C17" s="31"/>
      <c r="D17" s="31"/>
      <c r="E17" s="23" t="s">
        <v>36</v>
      </c>
      <c r="F17" s="31"/>
      <c r="G17" s="31"/>
      <c r="H17" s="31"/>
      <c r="I17" s="31"/>
      <c r="J17" s="31"/>
      <c r="K17" s="31"/>
      <c r="L17" s="31"/>
      <c r="M17" s="25" t="s">
        <v>32</v>
      </c>
      <c r="N17" s="31"/>
      <c r="O17" s="207" t="s">
        <v>3</v>
      </c>
      <c r="P17" s="176"/>
      <c r="Q17" s="31"/>
      <c r="R17" s="32"/>
    </row>
    <row r="18" spans="2:18" s="1" customFormat="1" ht="6.75" customHeight="1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</row>
    <row r="19" spans="2:18" s="1" customFormat="1" ht="14.25" customHeight="1">
      <c r="B19" s="30"/>
      <c r="C19" s="31"/>
      <c r="D19" s="25" t="s">
        <v>38</v>
      </c>
      <c r="E19" s="31"/>
      <c r="F19" s="31"/>
      <c r="G19" s="31"/>
      <c r="H19" s="31"/>
      <c r="I19" s="31"/>
      <c r="J19" s="31"/>
      <c r="K19" s="31"/>
      <c r="L19" s="31"/>
      <c r="M19" s="25" t="s">
        <v>30</v>
      </c>
      <c r="N19" s="31"/>
      <c r="O19" s="207" t="s">
        <v>3</v>
      </c>
      <c r="P19" s="176"/>
      <c r="Q19" s="31"/>
      <c r="R19" s="32"/>
    </row>
    <row r="20" spans="2:18" s="1" customFormat="1" ht="18" customHeight="1">
      <c r="B20" s="30"/>
      <c r="C20" s="31"/>
      <c r="D20" s="31"/>
      <c r="E20" s="23" t="s">
        <v>39</v>
      </c>
      <c r="F20" s="31"/>
      <c r="G20" s="31"/>
      <c r="H20" s="31"/>
      <c r="I20" s="31"/>
      <c r="J20" s="31"/>
      <c r="K20" s="31"/>
      <c r="L20" s="31"/>
      <c r="M20" s="25" t="s">
        <v>32</v>
      </c>
      <c r="N20" s="31"/>
      <c r="O20" s="207" t="s">
        <v>3</v>
      </c>
      <c r="P20" s="176"/>
      <c r="Q20" s="31"/>
      <c r="R20" s="32"/>
    </row>
    <row r="21" spans="2:18" s="1" customFormat="1" ht="6.75" customHeight="1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</row>
    <row r="22" spans="2:18" s="1" customFormat="1" ht="14.25" customHeight="1">
      <c r="B22" s="30"/>
      <c r="C22" s="31"/>
      <c r="D22" s="25" t="s">
        <v>40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22.5" customHeight="1">
      <c r="B23" s="30"/>
      <c r="C23" s="31"/>
      <c r="D23" s="31"/>
      <c r="E23" s="210" t="s">
        <v>3</v>
      </c>
      <c r="F23" s="176"/>
      <c r="G23" s="176"/>
      <c r="H23" s="176"/>
      <c r="I23" s="176"/>
      <c r="J23" s="176"/>
      <c r="K23" s="176"/>
      <c r="L23" s="176"/>
      <c r="M23" s="31"/>
      <c r="N23" s="31"/>
      <c r="O23" s="31"/>
      <c r="P23" s="31"/>
      <c r="Q23" s="31"/>
      <c r="R23" s="32"/>
    </row>
    <row r="24" spans="2:18" s="1" customFormat="1" ht="6.75" customHeight="1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31"/>
      <c r="R25" s="32"/>
    </row>
    <row r="26" spans="2:18" s="1" customFormat="1" ht="14.25" customHeight="1">
      <c r="B26" s="30"/>
      <c r="C26" s="31"/>
      <c r="D26" s="105" t="s">
        <v>98</v>
      </c>
      <c r="E26" s="31"/>
      <c r="F26" s="31"/>
      <c r="G26" s="31"/>
      <c r="H26" s="31"/>
      <c r="I26" s="31"/>
      <c r="J26" s="31"/>
      <c r="K26" s="31"/>
      <c r="L26" s="31"/>
      <c r="M26" s="211">
        <f>N87</f>
        <v>0</v>
      </c>
      <c r="N26" s="176"/>
      <c r="O26" s="176"/>
      <c r="P26" s="176"/>
      <c r="Q26" s="31"/>
      <c r="R26" s="32"/>
    </row>
    <row r="27" spans="2:18" s="1" customFormat="1" ht="14.25" customHeight="1">
      <c r="B27" s="30"/>
      <c r="C27" s="31"/>
      <c r="D27" s="29" t="s">
        <v>88</v>
      </c>
      <c r="E27" s="31"/>
      <c r="F27" s="31"/>
      <c r="G27" s="31"/>
      <c r="H27" s="31"/>
      <c r="I27" s="31"/>
      <c r="J27" s="31"/>
      <c r="K27" s="31"/>
      <c r="L27" s="31"/>
      <c r="M27" s="211">
        <f>N97</f>
        <v>0</v>
      </c>
      <c r="N27" s="176"/>
      <c r="O27" s="176"/>
      <c r="P27" s="176"/>
      <c r="Q27" s="31"/>
      <c r="R27" s="32"/>
    </row>
    <row r="28" spans="2:18" s="1" customFormat="1" ht="6.7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</row>
    <row r="29" spans="2:18" s="1" customFormat="1" ht="24.75" customHeight="1">
      <c r="B29" s="30"/>
      <c r="C29" s="31"/>
      <c r="D29" s="106" t="s">
        <v>43</v>
      </c>
      <c r="E29" s="31"/>
      <c r="F29" s="31"/>
      <c r="G29" s="31"/>
      <c r="H29" s="31"/>
      <c r="I29" s="31"/>
      <c r="J29" s="31"/>
      <c r="K29" s="31"/>
      <c r="L29" s="31"/>
      <c r="M29" s="252">
        <f>ROUND(M26+M27,2)</f>
        <v>0</v>
      </c>
      <c r="N29" s="176"/>
      <c r="O29" s="176"/>
      <c r="P29" s="176"/>
      <c r="Q29" s="31"/>
      <c r="R29" s="32"/>
    </row>
    <row r="30" spans="2:18" s="1" customFormat="1" ht="6.75" customHeight="1">
      <c r="B30" s="30"/>
      <c r="C30" s="31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31"/>
      <c r="R30" s="32"/>
    </row>
    <row r="31" spans="2:18" s="1" customFormat="1" ht="14.25" customHeight="1">
      <c r="B31" s="30"/>
      <c r="C31" s="31"/>
      <c r="D31" s="37" t="s">
        <v>44</v>
      </c>
      <c r="E31" s="37" t="s">
        <v>45</v>
      </c>
      <c r="F31" s="38">
        <v>0.21</v>
      </c>
      <c r="G31" s="107" t="s">
        <v>46</v>
      </c>
      <c r="H31" s="250">
        <f>ROUND((((SUM(BE97:BE104)+SUM(BE121:BE222))+SUM(BE224:BE228))),2)</f>
        <v>0</v>
      </c>
      <c r="I31" s="176"/>
      <c r="J31" s="176"/>
      <c r="K31" s="31"/>
      <c r="L31" s="31"/>
      <c r="M31" s="250">
        <f>ROUND(((ROUND((SUM(BE97:BE104)+SUM(BE121:BE222)),2)*F31)+SUM(BE224:BE228)*F31),2)</f>
        <v>0</v>
      </c>
      <c r="N31" s="176"/>
      <c r="O31" s="176"/>
      <c r="P31" s="176"/>
      <c r="Q31" s="31"/>
      <c r="R31" s="32"/>
    </row>
    <row r="32" spans="2:18" s="1" customFormat="1" ht="14.25" customHeight="1">
      <c r="B32" s="30"/>
      <c r="C32" s="31"/>
      <c r="D32" s="31"/>
      <c r="E32" s="37" t="s">
        <v>47</v>
      </c>
      <c r="F32" s="38">
        <v>0.15</v>
      </c>
      <c r="G32" s="107" t="s">
        <v>46</v>
      </c>
      <c r="H32" s="250">
        <f>ROUND((((SUM(BF97:BF104)+SUM(BF121:BF222))+SUM(BF224:BF228))),2)</f>
        <v>0</v>
      </c>
      <c r="I32" s="176"/>
      <c r="J32" s="176"/>
      <c r="K32" s="31"/>
      <c r="L32" s="31"/>
      <c r="M32" s="250">
        <f>ROUND(((ROUND((SUM(BF97:BF104)+SUM(BF121:BF222)),2)*F32)+SUM(BF224:BF228)*F32),2)</f>
        <v>0</v>
      </c>
      <c r="N32" s="176"/>
      <c r="O32" s="176"/>
      <c r="P32" s="176"/>
      <c r="Q32" s="31"/>
      <c r="R32" s="32"/>
    </row>
    <row r="33" spans="2:18" s="1" customFormat="1" ht="14.25" customHeight="1" hidden="1">
      <c r="B33" s="30"/>
      <c r="C33" s="31"/>
      <c r="D33" s="31"/>
      <c r="E33" s="37" t="s">
        <v>48</v>
      </c>
      <c r="F33" s="38">
        <v>0.21</v>
      </c>
      <c r="G33" s="107" t="s">
        <v>46</v>
      </c>
      <c r="H33" s="250">
        <f>ROUND((((SUM(BG97:BG104)+SUM(BG121:BG222))+SUM(BG224:BG228))),2)</f>
        <v>0</v>
      </c>
      <c r="I33" s="176"/>
      <c r="J33" s="176"/>
      <c r="K33" s="31"/>
      <c r="L33" s="31"/>
      <c r="M33" s="250">
        <v>0</v>
      </c>
      <c r="N33" s="176"/>
      <c r="O33" s="176"/>
      <c r="P33" s="176"/>
      <c r="Q33" s="31"/>
      <c r="R33" s="32"/>
    </row>
    <row r="34" spans="2:18" s="1" customFormat="1" ht="14.25" customHeight="1" hidden="1">
      <c r="B34" s="30"/>
      <c r="C34" s="31"/>
      <c r="D34" s="31"/>
      <c r="E34" s="37" t="s">
        <v>49</v>
      </c>
      <c r="F34" s="38">
        <v>0.15</v>
      </c>
      <c r="G34" s="107" t="s">
        <v>46</v>
      </c>
      <c r="H34" s="250">
        <f>ROUND((((SUM(BH97:BH104)+SUM(BH121:BH222))+SUM(BH224:BH228))),2)</f>
        <v>0</v>
      </c>
      <c r="I34" s="176"/>
      <c r="J34" s="176"/>
      <c r="K34" s="31"/>
      <c r="L34" s="31"/>
      <c r="M34" s="250">
        <v>0</v>
      </c>
      <c r="N34" s="176"/>
      <c r="O34" s="176"/>
      <c r="P34" s="176"/>
      <c r="Q34" s="31"/>
      <c r="R34" s="32"/>
    </row>
    <row r="35" spans="2:18" s="1" customFormat="1" ht="14.25" customHeight="1" hidden="1">
      <c r="B35" s="30"/>
      <c r="C35" s="31"/>
      <c r="D35" s="31"/>
      <c r="E35" s="37" t="s">
        <v>50</v>
      </c>
      <c r="F35" s="38">
        <v>0</v>
      </c>
      <c r="G35" s="107" t="s">
        <v>46</v>
      </c>
      <c r="H35" s="250">
        <f>ROUND((((SUM(BI97:BI104)+SUM(BI121:BI222))+SUM(BI224:BI228))),2)</f>
        <v>0</v>
      </c>
      <c r="I35" s="176"/>
      <c r="J35" s="176"/>
      <c r="K35" s="31"/>
      <c r="L35" s="31"/>
      <c r="M35" s="250">
        <v>0</v>
      </c>
      <c r="N35" s="176"/>
      <c r="O35" s="176"/>
      <c r="P35" s="176"/>
      <c r="Q35" s="31"/>
      <c r="R35" s="32"/>
    </row>
    <row r="36" spans="2:18" s="1" customFormat="1" ht="6.7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</row>
    <row r="37" spans="2:18" s="1" customFormat="1" ht="24.75" customHeight="1">
      <c r="B37" s="30"/>
      <c r="C37" s="104"/>
      <c r="D37" s="108" t="s">
        <v>51</v>
      </c>
      <c r="E37" s="71"/>
      <c r="F37" s="71"/>
      <c r="G37" s="109" t="s">
        <v>52</v>
      </c>
      <c r="H37" s="110" t="s">
        <v>53</v>
      </c>
      <c r="I37" s="71"/>
      <c r="J37" s="71"/>
      <c r="K37" s="71"/>
      <c r="L37" s="251">
        <f>SUM(M29:M35)</f>
        <v>0</v>
      </c>
      <c r="M37" s="191"/>
      <c r="N37" s="191"/>
      <c r="O37" s="191"/>
      <c r="P37" s="193"/>
      <c r="Q37" s="104"/>
      <c r="R37" s="32"/>
    </row>
    <row r="38" spans="2:18" s="1" customFormat="1" ht="14.2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ht="12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</row>
    <row r="41" spans="2:18" ht="12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2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2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2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2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2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2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2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2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3.5">
      <c r="B50" s="30"/>
      <c r="C50" s="31"/>
      <c r="D50" s="45" t="s">
        <v>54</v>
      </c>
      <c r="E50" s="46"/>
      <c r="F50" s="46"/>
      <c r="G50" s="46"/>
      <c r="H50" s="47"/>
      <c r="I50" s="31"/>
      <c r="J50" s="45" t="s">
        <v>55</v>
      </c>
      <c r="K50" s="46"/>
      <c r="L50" s="46"/>
      <c r="M50" s="46"/>
      <c r="N50" s="46"/>
      <c r="O50" s="46"/>
      <c r="P50" s="47"/>
      <c r="Q50" s="31"/>
      <c r="R50" s="32"/>
    </row>
    <row r="51" spans="2:18" ht="12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2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2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2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2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2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2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2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3.5">
      <c r="B59" s="30"/>
      <c r="C59" s="31"/>
      <c r="D59" s="50" t="s">
        <v>56</v>
      </c>
      <c r="E59" s="51"/>
      <c r="F59" s="51"/>
      <c r="G59" s="52" t="s">
        <v>57</v>
      </c>
      <c r="H59" s="53"/>
      <c r="I59" s="31"/>
      <c r="J59" s="50" t="s">
        <v>56</v>
      </c>
      <c r="K59" s="51"/>
      <c r="L59" s="51"/>
      <c r="M59" s="51"/>
      <c r="N59" s="52" t="s">
        <v>57</v>
      </c>
      <c r="O59" s="51"/>
      <c r="P59" s="53"/>
      <c r="Q59" s="31"/>
      <c r="R59" s="32"/>
    </row>
    <row r="60" spans="2:18" ht="12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3.5">
      <c r="B61" s="30"/>
      <c r="C61" s="31"/>
      <c r="D61" s="45" t="s">
        <v>58</v>
      </c>
      <c r="E61" s="46"/>
      <c r="F61" s="46"/>
      <c r="G61" s="46"/>
      <c r="H61" s="47"/>
      <c r="I61" s="31"/>
      <c r="J61" s="45" t="s">
        <v>59</v>
      </c>
      <c r="K61" s="46"/>
      <c r="L61" s="46"/>
      <c r="M61" s="46"/>
      <c r="N61" s="46"/>
      <c r="O61" s="46"/>
      <c r="P61" s="47"/>
      <c r="Q61" s="31"/>
      <c r="R61" s="32"/>
    </row>
    <row r="62" spans="2:18" ht="12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2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2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2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2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2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2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2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3.5">
      <c r="B70" s="30"/>
      <c r="C70" s="31"/>
      <c r="D70" s="50" t="s">
        <v>56</v>
      </c>
      <c r="E70" s="51"/>
      <c r="F70" s="51"/>
      <c r="G70" s="52" t="s">
        <v>57</v>
      </c>
      <c r="H70" s="53"/>
      <c r="I70" s="31"/>
      <c r="J70" s="50" t="s">
        <v>56</v>
      </c>
      <c r="K70" s="51"/>
      <c r="L70" s="51"/>
      <c r="M70" s="51"/>
      <c r="N70" s="52" t="s">
        <v>57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201" t="s">
        <v>99</v>
      </c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6.75" customHeight="1">
      <c r="B78" s="30"/>
      <c r="C78" s="64" t="s">
        <v>17</v>
      </c>
      <c r="D78" s="31"/>
      <c r="E78" s="31"/>
      <c r="F78" s="184" t="str">
        <f>F6</f>
        <v>MAJÁK - středisko volného času - 1.NP, D.1.4.d. Silnoproudá elektrotechnika</v>
      </c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31"/>
      <c r="R78" s="32"/>
    </row>
    <row r="79" spans="2:18" s="1" customFormat="1" ht="6.7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2"/>
    </row>
    <row r="80" spans="2:18" s="1" customFormat="1" ht="18" customHeight="1">
      <c r="B80" s="30"/>
      <c r="C80" s="25" t="s">
        <v>23</v>
      </c>
      <c r="D80" s="31"/>
      <c r="E80" s="31"/>
      <c r="F80" s="23" t="str">
        <f>F8</f>
        <v>Brněnská 139/7, Vyškov</v>
      </c>
      <c r="G80" s="31"/>
      <c r="H80" s="31"/>
      <c r="I80" s="31"/>
      <c r="J80" s="31"/>
      <c r="K80" s="25" t="s">
        <v>25</v>
      </c>
      <c r="L80" s="31"/>
      <c r="M80" s="245" t="str">
        <f>IF(O8="","",O8)</f>
        <v>21. 7. 2022</v>
      </c>
      <c r="N80" s="176"/>
      <c r="O80" s="176"/>
      <c r="P80" s="176"/>
      <c r="Q80" s="31"/>
      <c r="R80" s="32"/>
    </row>
    <row r="81" spans="2:18" s="1" customFormat="1" ht="6.7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2"/>
    </row>
    <row r="82" spans="2:18" s="1" customFormat="1" ht="12">
      <c r="B82" s="30"/>
      <c r="C82" s="25" t="s">
        <v>29</v>
      </c>
      <c r="D82" s="31"/>
      <c r="E82" s="31"/>
      <c r="F82" s="23" t="str">
        <f>E11</f>
        <v>MAJÁK - středisko volného času, příspěvková org.</v>
      </c>
      <c r="G82" s="31"/>
      <c r="H82" s="31"/>
      <c r="I82" s="31"/>
      <c r="J82" s="31"/>
      <c r="K82" s="25" t="s">
        <v>35</v>
      </c>
      <c r="L82" s="31"/>
      <c r="M82" s="207" t="str">
        <f>E17</f>
        <v>Ing. Vítězslav Humplík</v>
      </c>
      <c r="N82" s="176"/>
      <c r="O82" s="176"/>
      <c r="P82" s="176"/>
      <c r="Q82" s="176"/>
      <c r="R82" s="32"/>
    </row>
    <row r="83" spans="2:18" s="1" customFormat="1" ht="14.25" customHeight="1">
      <c r="B83" s="30"/>
      <c r="C83" s="25" t="s">
        <v>33</v>
      </c>
      <c r="D83" s="31"/>
      <c r="E83" s="31"/>
      <c r="F83" s="23" t="str">
        <f>IF(E14="","",E14)</f>
        <v>Zatím neurčen</v>
      </c>
      <c r="G83" s="31"/>
      <c r="H83" s="31"/>
      <c r="I83" s="31"/>
      <c r="J83" s="31"/>
      <c r="K83" s="25" t="s">
        <v>38</v>
      </c>
      <c r="L83" s="31"/>
      <c r="M83" s="207" t="str">
        <f>E20</f>
        <v>Ing. Vítězslav Humplík </v>
      </c>
      <c r="N83" s="176"/>
      <c r="O83" s="176"/>
      <c r="P83" s="176"/>
      <c r="Q83" s="176"/>
      <c r="R83" s="32"/>
    </row>
    <row r="84" spans="2:18" s="1" customFormat="1" ht="9.75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2"/>
    </row>
    <row r="85" spans="2:18" s="1" customFormat="1" ht="29.25" customHeight="1">
      <c r="B85" s="30"/>
      <c r="C85" s="249" t="s">
        <v>100</v>
      </c>
      <c r="D85" s="244"/>
      <c r="E85" s="244"/>
      <c r="F85" s="244"/>
      <c r="G85" s="244"/>
      <c r="H85" s="104"/>
      <c r="I85" s="104"/>
      <c r="J85" s="104"/>
      <c r="K85" s="104"/>
      <c r="L85" s="104"/>
      <c r="M85" s="104"/>
      <c r="N85" s="249" t="s">
        <v>101</v>
      </c>
      <c r="O85" s="176"/>
      <c r="P85" s="176"/>
      <c r="Q85" s="176"/>
      <c r="R85" s="32"/>
    </row>
    <row r="86" spans="2:18" s="1" customFormat="1" ht="9.7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2"/>
    </row>
    <row r="87" spans="2:47" s="1" customFormat="1" ht="29.25" customHeight="1">
      <c r="B87" s="30"/>
      <c r="C87" s="111" t="s">
        <v>102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180">
        <f>N121</f>
        <v>0</v>
      </c>
      <c r="O87" s="176"/>
      <c r="P87" s="176"/>
      <c r="Q87" s="176"/>
      <c r="R87" s="32"/>
      <c r="AU87" s="13" t="s">
        <v>103</v>
      </c>
    </row>
    <row r="88" spans="2:18" s="6" customFormat="1" ht="24.75" customHeight="1">
      <c r="B88" s="112"/>
      <c r="C88" s="113"/>
      <c r="D88" s="114" t="s">
        <v>104</v>
      </c>
      <c r="E88" s="113"/>
      <c r="F88" s="113"/>
      <c r="G88" s="113"/>
      <c r="H88" s="113"/>
      <c r="I88" s="113"/>
      <c r="J88" s="113"/>
      <c r="K88" s="113"/>
      <c r="L88" s="113"/>
      <c r="M88" s="113"/>
      <c r="N88" s="242">
        <f>N122</f>
        <v>0</v>
      </c>
      <c r="O88" s="246"/>
      <c r="P88" s="246"/>
      <c r="Q88" s="246"/>
      <c r="R88" s="115"/>
    </row>
    <row r="89" spans="2:18" s="7" customFormat="1" ht="19.5" customHeight="1">
      <c r="B89" s="116"/>
      <c r="C89" s="117"/>
      <c r="D89" s="92" t="s">
        <v>105</v>
      </c>
      <c r="E89" s="117"/>
      <c r="F89" s="117"/>
      <c r="G89" s="117"/>
      <c r="H89" s="117"/>
      <c r="I89" s="117"/>
      <c r="J89" s="117"/>
      <c r="K89" s="117"/>
      <c r="L89" s="117"/>
      <c r="M89" s="117"/>
      <c r="N89" s="178">
        <f>N123</f>
        <v>0</v>
      </c>
      <c r="O89" s="248"/>
      <c r="P89" s="248"/>
      <c r="Q89" s="248"/>
      <c r="R89" s="118"/>
    </row>
    <row r="90" spans="2:18" s="7" customFormat="1" ht="19.5" customHeight="1">
      <c r="B90" s="116"/>
      <c r="C90" s="117"/>
      <c r="D90" s="92" t="s">
        <v>106</v>
      </c>
      <c r="E90" s="117"/>
      <c r="F90" s="117"/>
      <c r="G90" s="117"/>
      <c r="H90" s="117"/>
      <c r="I90" s="117"/>
      <c r="J90" s="117"/>
      <c r="K90" s="117"/>
      <c r="L90" s="117"/>
      <c r="M90" s="117"/>
      <c r="N90" s="178">
        <f>N127</f>
        <v>0</v>
      </c>
      <c r="O90" s="248"/>
      <c r="P90" s="248"/>
      <c r="Q90" s="248"/>
      <c r="R90" s="118"/>
    </row>
    <row r="91" spans="2:18" s="6" customFormat="1" ht="24.75" customHeight="1">
      <c r="B91" s="112"/>
      <c r="C91" s="113"/>
      <c r="D91" s="114" t="s">
        <v>107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42">
        <f>N133</f>
        <v>0</v>
      </c>
      <c r="O91" s="246"/>
      <c r="P91" s="246"/>
      <c r="Q91" s="246"/>
      <c r="R91" s="115"/>
    </row>
    <row r="92" spans="2:18" s="7" customFormat="1" ht="19.5" customHeight="1">
      <c r="B92" s="116"/>
      <c r="C92" s="117"/>
      <c r="D92" s="92" t="s">
        <v>108</v>
      </c>
      <c r="E92" s="117"/>
      <c r="F92" s="117"/>
      <c r="G92" s="117"/>
      <c r="H92" s="117"/>
      <c r="I92" s="117"/>
      <c r="J92" s="117"/>
      <c r="K92" s="117"/>
      <c r="L92" s="117"/>
      <c r="M92" s="117"/>
      <c r="N92" s="178">
        <f>N134</f>
        <v>0</v>
      </c>
      <c r="O92" s="248"/>
      <c r="P92" s="248"/>
      <c r="Q92" s="248"/>
      <c r="R92" s="118"/>
    </row>
    <row r="93" spans="2:18" s="7" customFormat="1" ht="19.5" customHeight="1">
      <c r="B93" s="116"/>
      <c r="C93" s="117"/>
      <c r="D93" s="92" t="s">
        <v>109</v>
      </c>
      <c r="E93" s="117"/>
      <c r="F93" s="117"/>
      <c r="G93" s="117"/>
      <c r="H93" s="117"/>
      <c r="I93" s="117"/>
      <c r="J93" s="117"/>
      <c r="K93" s="117"/>
      <c r="L93" s="117"/>
      <c r="M93" s="117"/>
      <c r="N93" s="178">
        <f>N198</f>
        <v>0</v>
      </c>
      <c r="O93" s="248"/>
      <c r="P93" s="248"/>
      <c r="Q93" s="248"/>
      <c r="R93" s="118"/>
    </row>
    <row r="94" spans="2:18" s="6" customFormat="1" ht="24.75" customHeight="1">
      <c r="B94" s="112"/>
      <c r="C94" s="113"/>
      <c r="D94" s="114" t="s">
        <v>110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42">
        <f>N216</f>
        <v>0</v>
      </c>
      <c r="O94" s="246"/>
      <c r="P94" s="246"/>
      <c r="Q94" s="246"/>
      <c r="R94" s="115"/>
    </row>
    <row r="95" spans="2:18" s="6" customFormat="1" ht="21.75" customHeight="1">
      <c r="B95" s="112"/>
      <c r="C95" s="113"/>
      <c r="D95" s="114" t="s">
        <v>111</v>
      </c>
      <c r="E95" s="113"/>
      <c r="F95" s="113"/>
      <c r="G95" s="113"/>
      <c r="H95" s="113"/>
      <c r="I95" s="113"/>
      <c r="J95" s="113"/>
      <c r="K95" s="113"/>
      <c r="L95" s="113"/>
      <c r="M95" s="113"/>
      <c r="N95" s="241">
        <f>N223</f>
        <v>0</v>
      </c>
      <c r="O95" s="246"/>
      <c r="P95" s="246"/>
      <c r="Q95" s="246"/>
      <c r="R95" s="115"/>
    </row>
    <row r="96" spans="2:18" s="1" customFormat="1" ht="21.75" customHeight="1"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2"/>
    </row>
    <row r="97" spans="2:21" s="1" customFormat="1" ht="29.25" customHeight="1">
      <c r="B97" s="30"/>
      <c r="C97" s="111" t="s">
        <v>112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247">
        <f>ROUND(N98+N99+N100+N101+N102+N103,2)</f>
        <v>0</v>
      </c>
      <c r="O97" s="176"/>
      <c r="P97" s="176"/>
      <c r="Q97" s="176"/>
      <c r="R97" s="32"/>
      <c r="T97" s="119"/>
      <c r="U97" s="120" t="s">
        <v>44</v>
      </c>
    </row>
    <row r="98" spans="2:65" s="1" customFormat="1" ht="18" customHeight="1">
      <c r="B98" s="121"/>
      <c r="C98" s="122"/>
      <c r="D98" s="175" t="s">
        <v>113</v>
      </c>
      <c r="E98" s="243"/>
      <c r="F98" s="243"/>
      <c r="G98" s="243"/>
      <c r="H98" s="243"/>
      <c r="I98" s="122"/>
      <c r="J98" s="122"/>
      <c r="K98" s="122"/>
      <c r="L98" s="122"/>
      <c r="M98" s="122"/>
      <c r="N98" s="177">
        <f>ROUND(N87*T98,2)</f>
        <v>0</v>
      </c>
      <c r="O98" s="243"/>
      <c r="P98" s="243"/>
      <c r="Q98" s="243"/>
      <c r="R98" s="123"/>
      <c r="S98" s="122"/>
      <c r="T98" s="124"/>
      <c r="U98" s="125" t="s">
        <v>47</v>
      </c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7" t="s">
        <v>114</v>
      </c>
      <c r="AZ98" s="126"/>
      <c r="BA98" s="126"/>
      <c r="BB98" s="126"/>
      <c r="BC98" s="126"/>
      <c r="BD98" s="126"/>
      <c r="BE98" s="128">
        <f aca="true" t="shared" si="0" ref="BE98:BE103">IF(U98="základní",N98,0)</f>
        <v>0</v>
      </c>
      <c r="BF98" s="128">
        <f aca="true" t="shared" si="1" ref="BF98:BF103">IF(U98="snížená",N98,0)</f>
        <v>0</v>
      </c>
      <c r="BG98" s="128">
        <f aca="true" t="shared" si="2" ref="BG98:BG103">IF(U98="zákl. přenesená",N98,0)</f>
        <v>0</v>
      </c>
      <c r="BH98" s="128">
        <f aca="true" t="shared" si="3" ref="BH98:BH103">IF(U98="sníž. přenesená",N98,0)</f>
        <v>0</v>
      </c>
      <c r="BI98" s="128">
        <f aca="true" t="shared" si="4" ref="BI98:BI103">IF(U98="nulová",N98,0)</f>
        <v>0</v>
      </c>
      <c r="BJ98" s="127" t="s">
        <v>95</v>
      </c>
      <c r="BK98" s="126"/>
      <c r="BL98" s="126"/>
      <c r="BM98" s="126"/>
    </row>
    <row r="99" spans="2:65" s="1" customFormat="1" ht="18" customHeight="1">
      <c r="B99" s="121"/>
      <c r="C99" s="122"/>
      <c r="D99" s="175" t="s">
        <v>115</v>
      </c>
      <c r="E99" s="243"/>
      <c r="F99" s="243"/>
      <c r="G99" s="243"/>
      <c r="H99" s="243"/>
      <c r="I99" s="122"/>
      <c r="J99" s="122"/>
      <c r="K99" s="122"/>
      <c r="L99" s="122"/>
      <c r="M99" s="122"/>
      <c r="N99" s="177">
        <f>ROUND(N87*T99,2)</f>
        <v>0</v>
      </c>
      <c r="O99" s="243"/>
      <c r="P99" s="243"/>
      <c r="Q99" s="243"/>
      <c r="R99" s="123"/>
      <c r="S99" s="122"/>
      <c r="T99" s="124"/>
      <c r="U99" s="125" t="s">
        <v>47</v>
      </c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7" t="s">
        <v>114</v>
      </c>
      <c r="AZ99" s="126"/>
      <c r="BA99" s="126"/>
      <c r="BB99" s="126"/>
      <c r="BC99" s="126"/>
      <c r="BD99" s="126"/>
      <c r="BE99" s="128">
        <f t="shared" si="0"/>
        <v>0</v>
      </c>
      <c r="BF99" s="128">
        <f t="shared" si="1"/>
        <v>0</v>
      </c>
      <c r="BG99" s="128">
        <f t="shared" si="2"/>
        <v>0</v>
      </c>
      <c r="BH99" s="128">
        <f t="shared" si="3"/>
        <v>0</v>
      </c>
      <c r="BI99" s="128">
        <f t="shared" si="4"/>
        <v>0</v>
      </c>
      <c r="BJ99" s="127" t="s">
        <v>95</v>
      </c>
      <c r="BK99" s="126"/>
      <c r="BL99" s="126"/>
      <c r="BM99" s="126"/>
    </row>
    <row r="100" spans="2:65" s="1" customFormat="1" ht="18" customHeight="1">
      <c r="B100" s="121"/>
      <c r="C100" s="122"/>
      <c r="D100" s="175" t="s">
        <v>116</v>
      </c>
      <c r="E100" s="243"/>
      <c r="F100" s="243"/>
      <c r="G100" s="243"/>
      <c r="H100" s="243"/>
      <c r="I100" s="122"/>
      <c r="J100" s="122"/>
      <c r="K100" s="122"/>
      <c r="L100" s="122"/>
      <c r="M100" s="122"/>
      <c r="N100" s="177">
        <f>ROUND(N87*T100,2)</f>
        <v>0</v>
      </c>
      <c r="O100" s="243"/>
      <c r="P100" s="243"/>
      <c r="Q100" s="243"/>
      <c r="R100" s="123"/>
      <c r="S100" s="122"/>
      <c r="T100" s="124"/>
      <c r="U100" s="125" t="s">
        <v>47</v>
      </c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7" t="s">
        <v>114</v>
      </c>
      <c r="AZ100" s="126"/>
      <c r="BA100" s="126"/>
      <c r="BB100" s="126"/>
      <c r="BC100" s="126"/>
      <c r="BD100" s="126"/>
      <c r="BE100" s="128">
        <f t="shared" si="0"/>
        <v>0</v>
      </c>
      <c r="BF100" s="128">
        <f t="shared" si="1"/>
        <v>0</v>
      </c>
      <c r="BG100" s="128">
        <f t="shared" si="2"/>
        <v>0</v>
      </c>
      <c r="BH100" s="128">
        <f t="shared" si="3"/>
        <v>0</v>
      </c>
      <c r="BI100" s="128">
        <f t="shared" si="4"/>
        <v>0</v>
      </c>
      <c r="BJ100" s="127" t="s">
        <v>95</v>
      </c>
      <c r="BK100" s="126"/>
      <c r="BL100" s="126"/>
      <c r="BM100" s="126"/>
    </row>
    <row r="101" spans="2:65" s="1" customFormat="1" ht="18" customHeight="1">
      <c r="B101" s="121"/>
      <c r="C101" s="122"/>
      <c r="D101" s="175" t="s">
        <v>117</v>
      </c>
      <c r="E101" s="243"/>
      <c r="F101" s="243"/>
      <c r="G101" s="243"/>
      <c r="H101" s="243"/>
      <c r="I101" s="122"/>
      <c r="J101" s="122"/>
      <c r="K101" s="122"/>
      <c r="L101" s="122"/>
      <c r="M101" s="122"/>
      <c r="N101" s="177">
        <f>ROUND(N87*T101,2)</f>
        <v>0</v>
      </c>
      <c r="O101" s="243"/>
      <c r="P101" s="243"/>
      <c r="Q101" s="243"/>
      <c r="R101" s="123"/>
      <c r="S101" s="122"/>
      <c r="T101" s="124"/>
      <c r="U101" s="125" t="s">
        <v>47</v>
      </c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7" t="s">
        <v>114</v>
      </c>
      <c r="AZ101" s="126"/>
      <c r="BA101" s="126"/>
      <c r="BB101" s="126"/>
      <c r="BC101" s="126"/>
      <c r="BD101" s="126"/>
      <c r="BE101" s="128">
        <f t="shared" si="0"/>
        <v>0</v>
      </c>
      <c r="BF101" s="128">
        <f t="shared" si="1"/>
        <v>0</v>
      </c>
      <c r="BG101" s="128">
        <f t="shared" si="2"/>
        <v>0</v>
      </c>
      <c r="BH101" s="128">
        <f t="shared" si="3"/>
        <v>0</v>
      </c>
      <c r="BI101" s="128">
        <f t="shared" si="4"/>
        <v>0</v>
      </c>
      <c r="BJ101" s="127" t="s">
        <v>95</v>
      </c>
      <c r="BK101" s="126"/>
      <c r="BL101" s="126"/>
      <c r="BM101" s="126"/>
    </row>
    <row r="102" spans="2:65" s="1" customFormat="1" ht="18" customHeight="1">
      <c r="B102" s="121"/>
      <c r="C102" s="122"/>
      <c r="D102" s="175" t="s">
        <v>118</v>
      </c>
      <c r="E102" s="243"/>
      <c r="F102" s="243"/>
      <c r="G102" s="243"/>
      <c r="H102" s="243"/>
      <c r="I102" s="122"/>
      <c r="J102" s="122"/>
      <c r="K102" s="122"/>
      <c r="L102" s="122"/>
      <c r="M102" s="122"/>
      <c r="N102" s="177">
        <f>ROUND(N87*T102,2)</f>
        <v>0</v>
      </c>
      <c r="O102" s="243"/>
      <c r="P102" s="243"/>
      <c r="Q102" s="243"/>
      <c r="R102" s="123"/>
      <c r="S102" s="122"/>
      <c r="T102" s="124"/>
      <c r="U102" s="125" t="s">
        <v>47</v>
      </c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7" t="s">
        <v>114</v>
      </c>
      <c r="AZ102" s="126"/>
      <c r="BA102" s="126"/>
      <c r="BB102" s="126"/>
      <c r="BC102" s="126"/>
      <c r="BD102" s="126"/>
      <c r="BE102" s="128">
        <f t="shared" si="0"/>
        <v>0</v>
      </c>
      <c r="BF102" s="128">
        <f t="shared" si="1"/>
        <v>0</v>
      </c>
      <c r="BG102" s="128">
        <f t="shared" si="2"/>
        <v>0</v>
      </c>
      <c r="BH102" s="128">
        <f t="shared" si="3"/>
        <v>0</v>
      </c>
      <c r="BI102" s="128">
        <f t="shared" si="4"/>
        <v>0</v>
      </c>
      <c r="BJ102" s="127" t="s">
        <v>95</v>
      </c>
      <c r="BK102" s="126"/>
      <c r="BL102" s="126"/>
      <c r="BM102" s="126"/>
    </row>
    <row r="103" spans="2:65" s="1" customFormat="1" ht="18" customHeight="1">
      <c r="B103" s="121"/>
      <c r="C103" s="122"/>
      <c r="D103" s="129" t="s">
        <v>119</v>
      </c>
      <c r="E103" s="122"/>
      <c r="F103" s="122"/>
      <c r="G103" s="122"/>
      <c r="H103" s="122"/>
      <c r="I103" s="122"/>
      <c r="J103" s="122"/>
      <c r="K103" s="122"/>
      <c r="L103" s="122"/>
      <c r="M103" s="122"/>
      <c r="N103" s="177">
        <f>ROUND(N87*T103,2)</f>
        <v>0</v>
      </c>
      <c r="O103" s="243"/>
      <c r="P103" s="243"/>
      <c r="Q103" s="243"/>
      <c r="R103" s="123"/>
      <c r="S103" s="122"/>
      <c r="T103" s="130"/>
      <c r="U103" s="131" t="s">
        <v>47</v>
      </c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7" t="s">
        <v>120</v>
      </c>
      <c r="AZ103" s="126"/>
      <c r="BA103" s="126"/>
      <c r="BB103" s="126"/>
      <c r="BC103" s="126"/>
      <c r="BD103" s="126"/>
      <c r="BE103" s="128">
        <f t="shared" si="0"/>
        <v>0</v>
      </c>
      <c r="BF103" s="128">
        <f t="shared" si="1"/>
        <v>0</v>
      </c>
      <c r="BG103" s="128">
        <f t="shared" si="2"/>
        <v>0</v>
      </c>
      <c r="BH103" s="128">
        <f t="shared" si="3"/>
        <v>0</v>
      </c>
      <c r="BI103" s="128">
        <f t="shared" si="4"/>
        <v>0</v>
      </c>
      <c r="BJ103" s="127" t="s">
        <v>95</v>
      </c>
      <c r="BK103" s="126"/>
      <c r="BL103" s="126"/>
      <c r="BM103" s="126"/>
    </row>
    <row r="104" spans="2:18" s="1" customFormat="1" ht="12"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2"/>
    </row>
    <row r="105" spans="2:18" s="1" customFormat="1" ht="29.25" customHeight="1">
      <c r="B105" s="30"/>
      <c r="C105" s="103" t="s">
        <v>93</v>
      </c>
      <c r="D105" s="104"/>
      <c r="E105" s="104"/>
      <c r="F105" s="104"/>
      <c r="G105" s="104"/>
      <c r="H105" s="104"/>
      <c r="I105" s="104"/>
      <c r="J105" s="104"/>
      <c r="K105" s="104"/>
      <c r="L105" s="172">
        <f>ROUND(SUM(N87+N97),2)</f>
        <v>0</v>
      </c>
      <c r="M105" s="244"/>
      <c r="N105" s="244"/>
      <c r="O105" s="244"/>
      <c r="P105" s="244"/>
      <c r="Q105" s="244"/>
      <c r="R105" s="32"/>
    </row>
    <row r="106" spans="2:18" s="1" customFormat="1" ht="6.75" customHeight="1"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6"/>
    </row>
    <row r="110" spans="2:18" s="1" customFormat="1" ht="6.75" customHeight="1"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9"/>
    </row>
    <row r="111" spans="2:18" s="1" customFormat="1" ht="36.75" customHeight="1">
      <c r="B111" s="30"/>
      <c r="C111" s="201" t="s">
        <v>121</v>
      </c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32"/>
    </row>
    <row r="112" spans="2:18" s="1" customFormat="1" ht="6.75" customHeight="1"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spans="2:18" s="1" customFormat="1" ht="36.75" customHeight="1">
      <c r="B113" s="30"/>
      <c r="C113" s="64" t="s">
        <v>17</v>
      </c>
      <c r="D113" s="31"/>
      <c r="E113" s="31"/>
      <c r="F113" s="184" t="str">
        <f>F6</f>
        <v>MAJÁK - středisko volného času - 1.NP, D.1.4.d. Silnoproudá elektrotechnika</v>
      </c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31"/>
      <c r="R113" s="32"/>
    </row>
    <row r="114" spans="2:18" s="1" customFormat="1" ht="6.75" customHeight="1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spans="2:18" s="1" customFormat="1" ht="18" customHeight="1">
      <c r="B115" s="30"/>
      <c r="C115" s="25" t="s">
        <v>23</v>
      </c>
      <c r="D115" s="31"/>
      <c r="E115" s="31"/>
      <c r="F115" s="23" t="str">
        <f>F8</f>
        <v>Brněnská 139/7, Vyškov</v>
      </c>
      <c r="G115" s="31"/>
      <c r="H115" s="31"/>
      <c r="I115" s="31"/>
      <c r="J115" s="31"/>
      <c r="K115" s="25" t="s">
        <v>25</v>
      </c>
      <c r="L115" s="31"/>
      <c r="M115" s="245" t="str">
        <f>IF(O8="","",O8)</f>
        <v>21. 7. 2022</v>
      </c>
      <c r="N115" s="176"/>
      <c r="O115" s="176"/>
      <c r="P115" s="176"/>
      <c r="Q115" s="31"/>
      <c r="R115" s="32"/>
    </row>
    <row r="116" spans="2:18" s="1" customFormat="1" ht="6.75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18" s="1" customFormat="1" ht="12">
      <c r="B117" s="30"/>
      <c r="C117" s="25" t="s">
        <v>29</v>
      </c>
      <c r="D117" s="31"/>
      <c r="E117" s="31"/>
      <c r="F117" s="23" t="str">
        <f>E11</f>
        <v>MAJÁK - středisko volného času, příspěvková org.</v>
      </c>
      <c r="G117" s="31"/>
      <c r="H117" s="31"/>
      <c r="I117" s="31"/>
      <c r="J117" s="31"/>
      <c r="K117" s="25" t="s">
        <v>35</v>
      </c>
      <c r="L117" s="31"/>
      <c r="M117" s="207" t="str">
        <f>E17</f>
        <v>Ing. Vítězslav Humplík</v>
      </c>
      <c r="N117" s="176"/>
      <c r="O117" s="176"/>
      <c r="P117" s="176"/>
      <c r="Q117" s="176"/>
      <c r="R117" s="32"/>
    </row>
    <row r="118" spans="2:18" s="1" customFormat="1" ht="14.25" customHeight="1">
      <c r="B118" s="30"/>
      <c r="C118" s="25" t="s">
        <v>33</v>
      </c>
      <c r="D118" s="31"/>
      <c r="E118" s="31"/>
      <c r="F118" s="23" t="str">
        <f>IF(E14="","",E14)</f>
        <v>Zatím neurčen</v>
      </c>
      <c r="G118" s="31"/>
      <c r="H118" s="31"/>
      <c r="I118" s="31"/>
      <c r="J118" s="31"/>
      <c r="K118" s="25" t="s">
        <v>38</v>
      </c>
      <c r="L118" s="31"/>
      <c r="M118" s="207" t="str">
        <f>E20</f>
        <v>Ing. Vítězslav Humplík </v>
      </c>
      <c r="N118" s="176"/>
      <c r="O118" s="176"/>
      <c r="P118" s="176"/>
      <c r="Q118" s="176"/>
      <c r="R118" s="32"/>
    </row>
    <row r="119" spans="2:18" s="1" customFormat="1" ht="9.75" customHeight="1"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2"/>
    </row>
    <row r="120" spans="2:27" s="8" customFormat="1" ht="29.25" customHeight="1">
      <c r="B120" s="132"/>
      <c r="C120" s="133" t="s">
        <v>122</v>
      </c>
      <c r="D120" s="134" t="s">
        <v>123</v>
      </c>
      <c r="E120" s="134" t="s">
        <v>62</v>
      </c>
      <c r="F120" s="235" t="s">
        <v>124</v>
      </c>
      <c r="G120" s="236"/>
      <c r="H120" s="236"/>
      <c r="I120" s="236"/>
      <c r="J120" s="134" t="s">
        <v>125</v>
      </c>
      <c r="K120" s="134" t="s">
        <v>126</v>
      </c>
      <c r="L120" s="237" t="s">
        <v>127</v>
      </c>
      <c r="M120" s="236"/>
      <c r="N120" s="235" t="s">
        <v>101</v>
      </c>
      <c r="O120" s="236"/>
      <c r="P120" s="236"/>
      <c r="Q120" s="238"/>
      <c r="R120" s="135"/>
      <c r="T120" s="72" t="s">
        <v>128</v>
      </c>
      <c r="U120" s="73" t="s">
        <v>44</v>
      </c>
      <c r="V120" s="73" t="s">
        <v>129</v>
      </c>
      <c r="W120" s="73" t="s">
        <v>130</v>
      </c>
      <c r="X120" s="73" t="s">
        <v>131</v>
      </c>
      <c r="Y120" s="73" t="s">
        <v>132</v>
      </c>
      <c r="Z120" s="73" t="s">
        <v>133</v>
      </c>
      <c r="AA120" s="74" t="s">
        <v>134</v>
      </c>
    </row>
    <row r="121" spans="2:63" s="1" customFormat="1" ht="29.25" customHeight="1">
      <c r="B121" s="30"/>
      <c r="C121" s="76" t="s">
        <v>98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239">
        <f>BK121</f>
        <v>0</v>
      </c>
      <c r="O121" s="240"/>
      <c r="P121" s="240"/>
      <c r="Q121" s="240"/>
      <c r="R121" s="32"/>
      <c r="T121" s="75"/>
      <c r="U121" s="46"/>
      <c r="V121" s="46"/>
      <c r="W121" s="136">
        <f>W122+W133+W216+W223</f>
        <v>0</v>
      </c>
      <c r="X121" s="46"/>
      <c r="Y121" s="136">
        <f>Y122+Y133+Y216+Y223</f>
        <v>0.358363</v>
      </c>
      <c r="Z121" s="46"/>
      <c r="AA121" s="137">
        <f>AA122+AA133+AA216+AA223</f>
        <v>0</v>
      </c>
      <c r="AT121" s="13" t="s">
        <v>79</v>
      </c>
      <c r="AU121" s="13" t="s">
        <v>103</v>
      </c>
      <c r="BK121" s="138">
        <f>BK122+BK133+BK216+BK223</f>
        <v>0</v>
      </c>
    </row>
    <row r="122" spans="2:63" s="9" customFormat="1" ht="36.75" customHeight="1">
      <c r="B122" s="139"/>
      <c r="C122" s="140"/>
      <c r="D122" s="141" t="s">
        <v>104</v>
      </c>
      <c r="E122" s="141"/>
      <c r="F122" s="141"/>
      <c r="G122" s="141"/>
      <c r="H122" s="141"/>
      <c r="I122" s="141"/>
      <c r="J122" s="141"/>
      <c r="K122" s="141"/>
      <c r="L122" s="141"/>
      <c r="M122" s="141"/>
      <c r="N122" s="241">
        <f>BK122</f>
        <v>0</v>
      </c>
      <c r="O122" s="242"/>
      <c r="P122" s="242"/>
      <c r="Q122" s="242"/>
      <c r="R122" s="142"/>
      <c r="T122" s="143"/>
      <c r="U122" s="140"/>
      <c r="V122" s="140"/>
      <c r="W122" s="144">
        <f>W123+W127</f>
        <v>0</v>
      </c>
      <c r="X122" s="140"/>
      <c r="Y122" s="144">
        <f>Y123+Y127</f>
        <v>0</v>
      </c>
      <c r="Z122" s="140"/>
      <c r="AA122" s="145">
        <f>AA123+AA127</f>
        <v>0</v>
      </c>
      <c r="AR122" s="146" t="s">
        <v>22</v>
      </c>
      <c r="AT122" s="147" t="s">
        <v>79</v>
      </c>
      <c r="AU122" s="147" t="s">
        <v>80</v>
      </c>
      <c r="AY122" s="146" t="s">
        <v>135</v>
      </c>
      <c r="BK122" s="148">
        <f>BK123+BK127</f>
        <v>0</v>
      </c>
    </row>
    <row r="123" spans="2:63" s="9" customFormat="1" ht="19.5" customHeight="1">
      <c r="B123" s="139"/>
      <c r="C123" s="140"/>
      <c r="D123" s="149" t="s">
        <v>105</v>
      </c>
      <c r="E123" s="149"/>
      <c r="F123" s="149"/>
      <c r="G123" s="149"/>
      <c r="H123" s="149"/>
      <c r="I123" s="149"/>
      <c r="J123" s="149"/>
      <c r="K123" s="149"/>
      <c r="L123" s="149"/>
      <c r="M123" s="149"/>
      <c r="N123" s="219">
        <f>BK123</f>
        <v>0</v>
      </c>
      <c r="O123" s="220"/>
      <c r="P123" s="220"/>
      <c r="Q123" s="220"/>
      <c r="R123" s="142"/>
      <c r="T123" s="143"/>
      <c r="U123" s="140"/>
      <c r="V123" s="140"/>
      <c r="W123" s="144">
        <f>SUM(W124:W126)</f>
        <v>0</v>
      </c>
      <c r="X123" s="140"/>
      <c r="Y123" s="144">
        <f>SUM(Y124:Y126)</f>
        <v>0</v>
      </c>
      <c r="Z123" s="140"/>
      <c r="AA123" s="145">
        <f>SUM(AA124:AA126)</f>
        <v>0</v>
      </c>
      <c r="AR123" s="146" t="s">
        <v>22</v>
      </c>
      <c r="AT123" s="147" t="s">
        <v>79</v>
      </c>
      <c r="AU123" s="147" t="s">
        <v>22</v>
      </c>
      <c r="AY123" s="146" t="s">
        <v>135</v>
      </c>
      <c r="BK123" s="148">
        <f>SUM(BK124:BK126)</f>
        <v>0</v>
      </c>
    </row>
    <row r="124" spans="2:65" s="1" customFormat="1" ht="31.5" customHeight="1">
      <c r="B124" s="121"/>
      <c r="C124" s="150" t="s">
        <v>22</v>
      </c>
      <c r="D124" s="150" t="s">
        <v>136</v>
      </c>
      <c r="E124" s="151" t="s">
        <v>137</v>
      </c>
      <c r="F124" s="233" t="s">
        <v>138</v>
      </c>
      <c r="G124" s="225"/>
      <c r="H124" s="225"/>
      <c r="I124" s="225"/>
      <c r="J124" s="152" t="s">
        <v>139</v>
      </c>
      <c r="K124" s="153">
        <v>1</v>
      </c>
      <c r="L124" s="230">
        <v>0</v>
      </c>
      <c r="M124" s="225"/>
      <c r="N124" s="234">
        <f>ROUND(L124*K124,2)</f>
        <v>0</v>
      </c>
      <c r="O124" s="225"/>
      <c r="P124" s="225"/>
      <c r="Q124" s="225"/>
      <c r="R124" s="123"/>
      <c r="T124" s="154" t="s">
        <v>3</v>
      </c>
      <c r="U124" s="39" t="s">
        <v>45</v>
      </c>
      <c r="V124" s="31"/>
      <c r="W124" s="155">
        <f>V124*K124</f>
        <v>0</v>
      </c>
      <c r="X124" s="155">
        <v>0</v>
      </c>
      <c r="Y124" s="155">
        <f>X124*K124</f>
        <v>0</v>
      </c>
      <c r="Z124" s="155">
        <v>0</v>
      </c>
      <c r="AA124" s="156">
        <f>Z124*K124</f>
        <v>0</v>
      </c>
      <c r="AR124" s="13" t="s">
        <v>140</v>
      </c>
      <c r="AT124" s="13" t="s">
        <v>136</v>
      </c>
      <c r="AU124" s="13" t="s">
        <v>95</v>
      </c>
      <c r="AY124" s="13" t="s">
        <v>135</v>
      </c>
      <c r="BE124" s="96">
        <f>IF(U124="základní",N124,0)</f>
        <v>0</v>
      </c>
      <c r="BF124" s="96">
        <f>IF(U124="snížená",N124,0)</f>
        <v>0</v>
      </c>
      <c r="BG124" s="96">
        <f>IF(U124="zákl. přenesená",N124,0)</f>
        <v>0</v>
      </c>
      <c r="BH124" s="96">
        <f>IF(U124="sníž. přenesená",N124,0)</f>
        <v>0</v>
      </c>
      <c r="BI124" s="96">
        <f>IF(U124="nulová",N124,0)</f>
        <v>0</v>
      </c>
      <c r="BJ124" s="13" t="s">
        <v>22</v>
      </c>
      <c r="BK124" s="96">
        <f>ROUND(L124*K124,2)</f>
        <v>0</v>
      </c>
      <c r="BL124" s="13" t="s">
        <v>140</v>
      </c>
      <c r="BM124" s="13"/>
    </row>
    <row r="125" spans="2:65" s="1" customFormat="1" ht="31.5" customHeight="1">
      <c r="B125" s="121"/>
      <c r="C125" s="150" t="s">
        <v>95</v>
      </c>
      <c r="D125" s="150" t="s">
        <v>136</v>
      </c>
      <c r="E125" s="151" t="s">
        <v>141</v>
      </c>
      <c r="F125" s="233" t="s">
        <v>142</v>
      </c>
      <c r="G125" s="225"/>
      <c r="H125" s="225"/>
      <c r="I125" s="225"/>
      <c r="J125" s="152" t="s">
        <v>139</v>
      </c>
      <c r="K125" s="153">
        <v>15</v>
      </c>
      <c r="L125" s="230">
        <v>0</v>
      </c>
      <c r="M125" s="225"/>
      <c r="N125" s="234">
        <f>ROUND(L125*K125,2)</f>
        <v>0</v>
      </c>
      <c r="O125" s="225"/>
      <c r="P125" s="225"/>
      <c r="Q125" s="225"/>
      <c r="R125" s="123"/>
      <c r="T125" s="154" t="s">
        <v>3</v>
      </c>
      <c r="U125" s="39" t="s">
        <v>45</v>
      </c>
      <c r="V125" s="31"/>
      <c r="W125" s="155">
        <f>V125*K125</f>
        <v>0</v>
      </c>
      <c r="X125" s="155">
        <v>0</v>
      </c>
      <c r="Y125" s="155">
        <f>X125*K125</f>
        <v>0</v>
      </c>
      <c r="Z125" s="155">
        <v>0</v>
      </c>
      <c r="AA125" s="156">
        <f>Z125*K125</f>
        <v>0</v>
      </c>
      <c r="AR125" s="13" t="s">
        <v>140</v>
      </c>
      <c r="AT125" s="13" t="s">
        <v>136</v>
      </c>
      <c r="AU125" s="13" t="s">
        <v>95</v>
      </c>
      <c r="AY125" s="13" t="s">
        <v>135</v>
      </c>
      <c r="BE125" s="96">
        <f>IF(U125="základní",N125,0)</f>
        <v>0</v>
      </c>
      <c r="BF125" s="96">
        <f>IF(U125="snížená",N125,0)</f>
        <v>0</v>
      </c>
      <c r="BG125" s="96">
        <f>IF(U125="zákl. přenesená",N125,0)</f>
        <v>0</v>
      </c>
      <c r="BH125" s="96">
        <f>IF(U125="sníž. přenesená",N125,0)</f>
        <v>0</v>
      </c>
      <c r="BI125" s="96">
        <f>IF(U125="nulová",N125,0)</f>
        <v>0</v>
      </c>
      <c r="BJ125" s="13" t="s">
        <v>22</v>
      </c>
      <c r="BK125" s="96">
        <f>ROUND(L125*K125,2)</f>
        <v>0</v>
      </c>
      <c r="BL125" s="13" t="s">
        <v>140</v>
      </c>
      <c r="BM125" s="13"/>
    </row>
    <row r="126" spans="2:65" s="1" customFormat="1" ht="44.25" customHeight="1">
      <c r="B126" s="121"/>
      <c r="C126" s="150" t="s">
        <v>143</v>
      </c>
      <c r="D126" s="150" t="s">
        <v>136</v>
      </c>
      <c r="E126" s="151" t="s">
        <v>144</v>
      </c>
      <c r="F126" s="233" t="s">
        <v>145</v>
      </c>
      <c r="G126" s="225"/>
      <c r="H126" s="225"/>
      <c r="I126" s="225"/>
      <c r="J126" s="152" t="s">
        <v>139</v>
      </c>
      <c r="K126" s="153">
        <v>1</v>
      </c>
      <c r="L126" s="230">
        <v>0</v>
      </c>
      <c r="M126" s="225"/>
      <c r="N126" s="234">
        <f>ROUND(L126*K126,2)</f>
        <v>0</v>
      </c>
      <c r="O126" s="225"/>
      <c r="P126" s="225"/>
      <c r="Q126" s="225"/>
      <c r="R126" s="123"/>
      <c r="T126" s="154" t="s">
        <v>3</v>
      </c>
      <c r="U126" s="39" t="s">
        <v>45</v>
      </c>
      <c r="V126" s="31"/>
      <c r="W126" s="155">
        <f>V126*K126</f>
        <v>0</v>
      </c>
      <c r="X126" s="155">
        <v>0</v>
      </c>
      <c r="Y126" s="155">
        <f>X126*K126</f>
        <v>0</v>
      </c>
      <c r="Z126" s="155">
        <v>0</v>
      </c>
      <c r="AA126" s="156">
        <f>Z126*K126</f>
        <v>0</v>
      </c>
      <c r="AR126" s="13" t="s">
        <v>140</v>
      </c>
      <c r="AT126" s="13" t="s">
        <v>136</v>
      </c>
      <c r="AU126" s="13" t="s">
        <v>95</v>
      </c>
      <c r="AY126" s="13" t="s">
        <v>135</v>
      </c>
      <c r="BE126" s="96">
        <f>IF(U126="základní",N126,0)</f>
        <v>0</v>
      </c>
      <c r="BF126" s="96">
        <f>IF(U126="snížená",N126,0)</f>
        <v>0</v>
      </c>
      <c r="BG126" s="96">
        <f>IF(U126="zákl. přenesená",N126,0)</f>
        <v>0</v>
      </c>
      <c r="BH126" s="96">
        <f>IF(U126="sníž. přenesená",N126,0)</f>
        <v>0</v>
      </c>
      <c r="BI126" s="96">
        <f>IF(U126="nulová",N126,0)</f>
        <v>0</v>
      </c>
      <c r="BJ126" s="13" t="s">
        <v>22</v>
      </c>
      <c r="BK126" s="96">
        <f>ROUND(L126*K126,2)</f>
        <v>0</v>
      </c>
      <c r="BL126" s="13" t="s">
        <v>140</v>
      </c>
      <c r="BM126" s="13"/>
    </row>
    <row r="127" spans="2:63" s="9" customFormat="1" ht="29.25" customHeight="1">
      <c r="B127" s="139"/>
      <c r="C127" s="140"/>
      <c r="D127" s="149" t="s">
        <v>106</v>
      </c>
      <c r="E127" s="149"/>
      <c r="F127" s="149"/>
      <c r="G127" s="149"/>
      <c r="H127" s="149"/>
      <c r="I127" s="149"/>
      <c r="J127" s="149"/>
      <c r="K127" s="149"/>
      <c r="L127" s="149"/>
      <c r="M127" s="149"/>
      <c r="N127" s="215">
        <f>BK127</f>
        <v>0</v>
      </c>
      <c r="O127" s="216"/>
      <c r="P127" s="216"/>
      <c r="Q127" s="216"/>
      <c r="R127" s="142"/>
      <c r="T127" s="143"/>
      <c r="U127" s="140"/>
      <c r="V127" s="140"/>
      <c r="W127" s="144">
        <f>SUM(W128:W132)</f>
        <v>0</v>
      </c>
      <c r="X127" s="140"/>
      <c r="Y127" s="144">
        <f>SUM(Y128:Y132)</f>
        <v>0</v>
      </c>
      <c r="Z127" s="140"/>
      <c r="AA127" s="145">
        <f>SUM(AA128:AA132)</f>
        <v>0</v>
      </c>
      <c r="AR127" s="146" t="s">
        <v>22</v>
      </c>
      <c r="AT127" s="147" t="s">
        <v>79</v>
      </c>
      <c r="AU127" s="147" t="s">
        <v>22</v>
      </c>
      <c r="AY127" s="146" t="s">
        <v>135</v>
      </c>
      <c r="BK127" s="148">
        <f>SUM(BK128:BK132)</f>
        <v>0</v>
      </c>
    </row>
    <row r="128" spans="2:65" s="1" customFormat="1" ht="44.25" customHeight="1">
      <c r="B128" s="121"/>
      <c r="C128" s="150" t="s">
        <v>140</v>
      </c>
      <c r="D128" s="150" t="s">
        <v>136</v>
      </c>
      <c r="E128" s="151" t="s">
        <v>146</v>
      </c>
      <c r="F128" s="233" t="s">
        <v>147</v>
      </c>
      <c r="G128" s="225"/>
      <c r="H128" s="225"/>
      <c r="I128" s="225"/>
      <c r="J128" s="152" t="s">
        <v>148</v>
      </c>
      <c r="K128" s="153">
        <v>0.3</v>
      </c>
      <c r="L128" s="230">
        <v>0</v>
      </c>
      <c r="M128" s="225"/>
      <c r="N128" s="234">
        <f>ROUND(L128*K128,2)</f>
        <v>0</v>
      </c>
      <c r="O128" s="225"/>
      <c r="P128" s="225"/>
      <c r="Q128" s="225"/>
      <c r="R128" s="123"/>
      <c r="T128" s="154" t="s">
        <v>3</v>
      </c>
      <c r="U128" s="39" t="s">
        <v>45</v>
      </c>
      <c r="V128" s="31"/>
      <c r="W128" s="155">
        <f>V128*K128</f>
        <v>0</v>
      </c>
      <c r="X128" s="155">
        <v>0</v>
      </c>
      <c r="Y128" s="155">
        <f>X128*K128</f>
        <v>0</v>
      </c>
      <c r="Z128" s="155">
        <v>0</v>
      </c>
      <c r="AA128" s="156">
        <f>Z128*K128</f>
        <v>0</v>
      </c>
      <c r="AR128" s="13" t="s">
        <v>140</v>
      </c>
      <c r="AT128" s="13" t="s">
        <v>136</v>
      </c>
      <c r="AU128" s="13" t="s">
        <v>95</v>
      </c>
      <c r="AY128" s="13" t="s">
        <v>135</v>
      </c>
      <c r="BE128" s="96">
        <f>IF(U128="základní",N128,0)</f>
        <v>0</v>
      </c>
      <c r="BF128" s="96">
        <f>IF(U128="snížená",N128,0)</f>
        <v>0</v>
      </c>
      <c r="BG128" s="96">
        <f>IF(U128="zákl. přenesená",N128,0)</f>
        <v>0</v>
      </c>
      <c r="BH128" s="96">
        <f>IF(U128="sníž. přenesená",N128,0)</f>
        <v>0</v>
      </c>
      <c r="BI128" s="96">
        <f>IF(U128="nulová",N128,0)</f>
        <v>0</v>
      </c>
      <c r="BJ128" s="13" t="s">
        <v>22</v>
      </c>
      <c r="BK128" s="96">
        <f>ROUND(L128*K128,2)</f>
        <v>0</v>
      </c>
      <c r="BL128" s="13" t="s">
        <v>140</v>
      </c>
      <c r="BM128" s="13"/>
    </row>
    <row r="129" spans="2:65" s="1" customFormat="1" ht="31.5" customHeight="1">
      <c r="B129" s="121"/>
      <c r="C129" s="150" t="s">
        <v>149</v>
      </c>
      <c r="D129" s="150" t="s">
        <v>136</v>
      </c>
      <c r="E129" s="151" t="s">
        <v>150</v>
      </c>
      <c r="F129" s="233" t="s">
        <v>151</v>
      </c>
      <c r="G129" s="225"/>
      <c r="H129" s="225"/>
      <c r="I129" s="225"/>
      <c r="J129" s="152" t="s">
        <v>148</v>
      </c>
      <c r="K129" s="153">
        <v>0.3</v>
      </c>
      <c r="L129" s="230">
        <v>0</v>
      </c>
      <c r="M129" s="225"/>
      <c r="N129" s="234">
        <f>ROUND(L129*K129,2)</f>
        <v>0</v>
      </c>
      <c r="O129" s="225"/>
      <c r="P129" s="225"/>
      <c r="Q129" s="225"/>
      <c r="R129" s="123"/>
      <c r="T129" s="154" t="s">
        <v>3</v>
      </c>
      <c r="U129" s="39" t="s">
        <v>45</v>
      </c>
      <c r="V129" s="31"/>
      <c r="W129" s="155">
        <f>V129*K129</f>
        <v>0</v>
      </c>
      <c r="X129" s="155">
        <v>0</v>
      </c>
      <c r="Y129" s="155">
        <f>X129*K129</f>
        <v>0</v>
      </c>
      <c r="Z129" s="155">
        <v>0</v>
      </c>
      <c r="AA129" s="156">
        <f>Z129*K129</f>
        <v>0</v>
      </c>
      <c r="AR129" s="13" t="s">
        <v>140</v>
      </c>
      <c r="AT129" s="13" t="s">
        <v>136</v>
      </c>
      <c r="AU129" s="13" t="s">
        <v>95</v>
      </c>
      <c r="AY129" s="13" t="s">
        <v>135</v>
      </c>
      <c r="BE129" s="96">
        <f>IF(U129="základní",N129,0)</f>
        <v>0</v>
      </c>
      <c r="BF129" s="96">
        <f>IF(U129="snížená",N129,0)</f>
        <v>0</v>
      </c>
      <c r="BG129" s="96">
        <f>IF(U129="zákl. přenesená",N129,0)</f>
        <v>0</v>
      </c>
      <c r="BH129" s="96">
        <f>IF(U129="sníž. přenesená",N129,0)</f>
        <v>0</v>
      </c>
      <c r="BI129" s="96">
        <f>IF(U129="nulová",N129,0)</f>
        <v>0</v>
      </c>
      <c r="BJ129" s="13" t="s">
        <v>22</v>
      </c>
      <c r="BK129" s="96">
        <f>ROUND(L129*K129,2)</f>
        <v>0</v>
      </c>
      <c r="BL129" s="13" t="s">
        <v>140</v>
      </c>
      <c r="BM129" s="13"/>
    </row>
    <row r="130" spans="2:65" s="1" customFormat="1" ht="31.5" customHeight="1">
      <c r="B130" s="121"/>
      <c r="C130" s="150" t="s">
        <v>152</v>
      </c>
      <c r="D130" s="150" t="s">
        <v>136</v>
      </c>
      <c r="E130" s="151" t="s">
        <v>153</v>
      </c>
      <c r="F130" s="233" t="s">
        <v>154</v>
      </c>
      <c r="G130" s="225"/>
      <c r="H130" s="225"/>
      <c r="I130" s="225"/>
      <c r="J130" s="152" t="s">
        <v>148</v>
      </c>
      <c r="K130" s="153">
        <v>3</v>
      </c>
      <c r="L130" s="230">
        <v>0</v>
      </c>
      <c r="M130" s="225"/>
      <c r="N130" s="234">
        <f>ROUND(L130*K130,2)</f>
        <v>0</v>
      </c>
      <c r="O130" s="225"/>
      <c r="P130" s="225"/>
      <c r="Q130" s="225"/>
      <c r="R130" s="123"/>
      <c r="T130" s="154" t="s">
        <v>3</v>
      </c>
      <c r="U130" s="39" t="s">
        <v>45</v>
      </c>
      <c r="V130" s="31"/>
      <c r="W130" s="155">
        <f>V130*K130</f>
        <v>0</v>
      </c>
      <c r="X130" s="155">
        <v>0</v>
      </c>
      <c r="Y130" s="155">
        <f>X130*K130</f>
        <v>0</v>
      </c>
      <c r="Z130" s="155">
        <v>0</v>
      </c>
      <c r="AA130" s="156">
        <f>Z130*K130</f>
        <v>0</v>
      </c>
      <c r="AR130" s="13" t="s">
        <v>140</v>
      </c>
      <c r="AT130" s="13" t="s">
        <v>136</v>
      </c>
      <c r="AU130" s="13" t="s">
        <v>95</v>
      </c>
      <c r="AY130" s="13" t="s">
        <v>135</v>
      </c>
      <c r="BE130" s="96">
        <f>IF(U130="základní",N130,0)</f>
        <v>0</v>
      </c>
      <c r="BF130" s="96">
        <f>IF(U130="snížená",N130,0)</f>
        <v>0</v>
      </c>
      <c r="BG130" s="96">
        <f>IF(U130="zákl. přenesená",N130,0)</f>
        <v>0</v>
      </c>
      <c r="BH130" s="96">
        <f>IF(U130="sníž. přenesená",N130,0)</f>
        <v>0</v>
      </c>
      <c r="BI130" s="96">
        <f>IF(U130="nulová",N130,0)</f>
        <v>0</v>
      </c>
      <c r="BJ130" s="13" t="s">
        <v>22</v>
      </c>
      <c r="BK130" s="96">
        <f>ROUND(L130*K130,2)</f>
        <v>0</v>
      </c>
      <c r="BL130" s="13" t="s">
        <v>140</v>
      </c>
      <c r="BM130" s="13"/>
    </row>
    <row r="131" spans="2:65" s="1" customFormat="1" ht="31.5" customHeight="1">
      <c r="B131" s="121"/>
      <c r="C131" s="150" t="s">
        <v>155</v>
      </c>
      <c r="D131" s="150" t="s">
        <v>136</v>
      </c>
      <c r="E131" s="151" t="s">
        <v>156</v>
      </c>
      <c r="F131" s="233" t="s">
        <v>157</v>
      </c>
      <c r="G131" s="225"/>
      <c r="H131" s="225"/>
      <c r="I131" s="225"/>
      <c r="J131" s="152" t="s">
        <v>148</v>
      </c>
      <c r="K131" s="153">
        <v>0.3</v>
      </c>
      <c r="L131" s="230">
        <v>0</v>
      </c>
      <c r="M131" s="225"/>
      <c r="N131" s="234">
        <f>ROUND(L131*K131,2)</f>
        <v>0</v>
      </c>
      <c r="O131" s="225"/>
      <c r="P131" s="225"/>
      <c r="Q131" s="225"/>
      <c r="R131" s="123"/>
      <c r="T131" s="154" t="s">
        <v>3</v>
      </c>
      <c r="U131" s="39" t="s">
        <v>45</v>
      </c>
      <c r="V131" s="31"/>
      <c r="W131" s="155">
        <f>V131*K131</f>
        <v>0</v>
      </c>
      <c r="X131" s="155">
        <v>0</v>
      </c>
      <c r="Y131" s="155">
        <f>X131*K131</f>
        <v>0</v>
      </c>
      <c r="Z131" s="155">
        <v>0</v>
      </c>
      <c r="AA131" s="156">
        <f>Z131*K131</f>
        <v>0</v>
      </c>
      <c r="AR131" s="13" t="s">
        <v>140</v>
      </c>
      <c r="AT131" s="13" t="s">
        <v>136</v>
      </c>
      <c r="AU131" s="13" t="s">
        <v>95</v>
      </c>
      <c r="AY131" s="13" t="s">
        <v>135</v>
      </c>
      <c r="BE131" s="96">
        <f>IF(U131="základní",N131,0)</f>
        <v>0</v>
      </c>
      <c r="BF131" s="96">
        <f>IF(U131="snížená",N131,0)</f>
        <v>0</v>
      </c>
      <c r="BG131" s="96">
        <f>IF(U131="zákl. přenesená",N131,0)</f>
        <v>0</v>
      </c>
      <c r="BH131" s="96">
        <f>IF(U131="sníž. přenesená",N131,0)</f>
        <v>0</v>
      </c>
      <c r="BI131" s="96">
        <f>IF(U131="nulová",N131,0)</f>
        <v>0</v>
      </c>
      <c r="BJ131" s="13" t="s">
        <v>22</v>
      </c>
      <c r="BK131" s="96">
        <f>ROUND(L131*K131,2)</f>
        <v>0</v>
      </c>
      <c r="BL131" s="13" t="s">
        <v>140</v>
      </c>
      <c r="BM131" s="13"/>
    </row>
    <row r="132" spans="2:65" s="1" customFormat="1" ht="31.5" customHeight="1">
      <c r="B132" s="121"/>
      <c r="C132" s="150" t="s">
        <v>158</v>
      </c>
      <c r="D132" s="150" t="s">
        <v>136</v>
      </c>
      <c r="E132" s="151" t="s">
        <v>159</v>
      </c>
      <c r="F132" s="233" t="s">
        <v>160</v>
      </c>
      <c r="G132" s="225"/>
      <c r="H132" s="225"/>
      <c r="I132" s="225"/>
      <c r="J132" s="152" t="s">
        <v>148</v>
      </c>
      <c r="K132" s="153">
        <v>0.193</v>
      </c>
      <c r="L132" s="230">
        <v>0</v>
      </c>
      <c r="M132" s="225"/>
      <c r="N132" s="234">
        <f>ROUND(L132*K132,2)</f>
        <v>0</v>
      </c>
      <c r="O132" s="225"/>
      <c r="P132" s="225"/>
      <c r="Q132" s="225"/>
      <c r="R132" s="123"/>
      <c r="T132" s="154" t="s">
        <v>3</v>
      </c>
      <c r="U132" s="39" t="s">
        <v>45</v>
      </c>
      <c r="V132" s="31"/>
      <c r="W132" s="155">
        <f>V132*K132</f>
        <v>0</v>
      </c>
      <c r="X132" s="155">
        <v>0</v>
      </c>
      <c r="Y132" s="155">
        <f>X132*K132</f>
        <v>0</v>
      </c>
      <c r="Z132" s="155">
        <v>0</v>
      </c>
      <c r="AA132" s="156">
        <f>Z132*K132</f>
        <v>0</v>
      </c>
      <c r="AR132" s="13" t="s">
        <v>140</v>
      </c>
      <c r="AT132" s="13" t="s">
        <v>136</v>
      </c>
      <c r="AU132" s="13" t="s">
        <v>95</v>
      </c>
      <c r="AY132" s="13" t="s">
        <v>135</v>
      </c>
      <c r="BE132" s="96">
        <f>IF(U132="základní",N132,0)</f>
        <v>0</v>
      </c>
      <c r="BF132" s="96">
        <f>IF(U132="snížená",N132,0)</f>
        <v>0</v>
      </c>
      <c r="BG132" s="96">
        <f>IF(U132="zákl. přenesená",N132,0)</f>
        <v>0</v>
      </c>
      <c r="BH132" s="96">
        <f>IF(U132="sníž. přenesená",N132,0)</f>
        <v>0</v>
      </c>
      <c r="BI132" s="96">
        <f>IF(U132="nulová",N132,0)</f>
        <v>0</v>
      </c>
      <c r="BJ132" s="13" t="s">
        <v>22</v>
      </c>
      <c r="BK132" s="96">
        <f>ROUND(L132*K132,2)</f>
        <v>0</v>
      </c>
      <c r="BL132" s="13" t="s">
        <v>140</v>
      </c>
      <c r="BM132" s="13"/>
    </row>
    <row r="133" spans="2:63" s="9" customFormat="1" ht="36.75" customHeight="1">
      <c r="B133" s="139"/>
      <c r="C133" s="140"/>
      <c r="D133" s="141" t="s">
        <v>107</v>
      </c>
      <c r="E133" s="141"/>
      <c r="F133" s="141"/>
      <c r="G133" s="141"/>
      <c r="H133" s="141"/>
      <c r="I133" s="141"/>
      <c r="J133" s="141"/>
      <c r="K133" s="141"/>
      <c r="L133" s="141"/>
      <c r="M133" s="141"/>
      <c r="N133" s="217">
        <f>BK133</f>
        <v>0</v>
      </c>
      <c r="O133" s="218"/>
      <c r="P133" s="218"/>
      <c r="Q133" s="218"/>
      <c r="R133" s="142"/>
      <c r="T133" s="143"/>
      <c r="U133" s="140"/>
      <c r="V133" s="140"/>
      <c r="W133" s="144">
        <f>W134+W198</f>
        <v>0</v>
      </c>
      <c r="X133" s="140"/>
      <c r="Y133" s="144">
        <f>Y134+Y198</f>
        <v>0.358363</v>
      </c>
      <c r="Z133" s="140"/>
      <c r="AA133" s="145">
        <f>AA134+AA198</f>
        <v>0</v>
      </c>
      <c r="AR133" s="146" t="s">
        <v>143</v>
      </c>
      <c r="AT133" s="147" t="s">
        <v>79</v>
      </c>
      <c r="AU133" s="147" t="s">
        <v>80</v>
      </c>
      <c r="AY133" s="146" t="s">
        <v>135</v>
      </c>
      <c r="BK133" s="148">
        <f>BK134+BK198</f>
        <v>0</v>
      </c>
    </row>
    <row r="134" spans="2:63" s="9" customFormat="1" ht="19.5" customHeight="1">
      <c r="B134" s="139"/>
      <c r="C134" s="140"/>
      <c r="D134" s="149" t="s">
        <v>108</v>
      </c>
      <c r="E134" s="149"/>
      <c r="F134" s="149"/>
      <c r="G134" s="149"/>
      <c r="H134" s="149"/>
      <c r="I134" s="149"/>
      <c r="J134" s="149"/>
      <c r="K134" s="149"/>
      <c r="L134" s="149"/>
      <c r="M134" s="149"/>
      <c r="N134" s="219">
        <f>BK134</f>
        <v>0</v>
      </c>
      <c r="O134" s="220"/>
      <c r="P134" s="220"/>
      <c r="Q134" s="220"/>
      <c r="R134" s="142"/>
      <c r="T134" s="143"/>
      <c r="U134" s="140"/>
      <c r="V134" s="140"/>
      <c r="W134" s="144">
        <f>SUM(W135:W197)</f>
        <v>0</v>
      </c>
      <c r="X134" s="140"/>
      <c r="Y134" s="144">
        <f>SUM(Y135:Y197)</f>
        <v>0.23825200000000002</v>
      </c>
      <c r="Z134" s="140"/>
      <c r="AA134" s="145">
        <f>SUM(AA135:AA197)</f>
        <v>0</v>
      </c>
      <c r="AR134" s="146" t="s">
        <v>143</v>
      </c>
      <c r="AT134" s="147" t="s">
        <v>79</v>
      </c>
      <c r="AU134" s="147" t="s">
        <v>22</v>
      </c>
      <c r="AY134" s="146" t="s">
        <v>135</v>
      </c>
      <c r="BK134" s="148">
        <f>SUM(BK135:BK197)</f>
        <v>0</v>
      </c>
    </row>
    <row r="135" spans="2:65" s="1" customFormat="1" ht="31.5" customHeight="1">
      <c r="B135" s="121"/>
      <c r="C135" s="150" t="s">
        <v>161</v>
      </c>
      <c r="D135" s="150" t="s">
        <v>136</v>
      </c>
      <c r="E135" s="151" t="s">
        <v>162</v>
      </c>
      <c r="F135" s="233" t="s">
        <v>163</v>
      </c>
      <c r="G135" s="225"/>
      <c r="H135" s="225"/>
      <c r="I135" s="225"/>
      <c r="J135" s="152" t="s">
        <v>164</v>
      </c>
      <c r="K135" s="153">
        <v>10</v>
      </c>
      <c r="L135" s="230">
        <v>0</v>
      </c>
      <c r="M135" s="225"/>
      <c r="N135" s="234">
        <f aca="true" t="shared" si="5" ref="N135:N166">ROUND(L135*K135,2)</f>
        <v>0</v>
      </c>
      <c r="O135" s="225"/>
      <c r="P135" s="225"/>
      <c r="Q135" s="225"/>
      <c r="R135" s="123"/>
      <c r="T135" s="154" t="s">
        <v>3</v>
      </c>
      <c r="U135" s="39" t="s">
        <v>45</v>
      </c>
      <c r="V135" s="31"/>
      <c r="W135" s="155">
        <f aca="true" t="shared" si="6" ref="W135:W166">V135*K135</f>
        <v>0</v>
      </c>
      <c r="X135" s="155">
        <v>0</v>
      </c>
      <c r="Y135" s="155">
        <f aca="true" t="shared" si="7" ref="Y135:Y166">X135*K135</f>
        <v>0</v>
      </c>
      <c r="Z135" s="155">
        <v>0</v>
      </c>
      <c r="AA135" s="156">
        <f aca="true" t="shared" si="8" ref="AA135:AA166">Z135*K135</f>
        <v>0</v>
      </c>
      <c r="AR135" s="13" t="s">
        <v>165</v>
      </c>
      <c r="AT135" s="13" t="s">
        <v>136</v>
      </c>
      <c r="AU135" s="13" t="s">
        <v>95</v>
      </c>
      <c r="AY135" s="13" t="s">
        <v>135</v>
      </c>
      <c r="BE135" s="96">
        <f aca="true" t="shared" si="9" ref="BE135:BE166">IF(U135="základní",N135,0)</f>
        <v>0</v>
      </c>
      <c r="BF135" s="96">
        <f aca="true" t="shared" si="10" ref="BF135:BF166">IF(U135="snížená",N135,0)</f>
        <v>0</v>
      </c>
      <c r="BG135" s="96">
        <f aca="true" t="shared" si="11" ref="BG135:BG166">IF(U135="zákl. přenesená",N135,0)</f>
        <v>0</v>
      </c>
      <c r="BH135" s="96">
        <f aca="true" t="shared" si="12" ref="BH135:BH166">IF(U135="sníž. přenesená",N135,0)</f>
        <v>0</v>
      </c>
      <c r="BI135" s="96">
        <f aca="true" t="shared" si="13" ref="BI135:BI166">IF(U135="nulová",N135,0)</f>
        <v>0</v>
      </c>
      <c r="BJ135" s="13" t="s">
        <v>22</v>
      </c>
      <c r="BK135" s="96">
        <f aca="true" t="shared" si="14" ref="BK135:BK166">ROUND(L135*K135,2)</f>
        <v>0</v>
      </c>
      <c r="BL135" s="13" t="s">
        <v>165</v>
      </c>
      <c r="BM135" s="13"/>
    </row>
    <row r="136" spans="2:65" s="1" customFormat="1" ht="31.5" customHeight="1">
      <c r="B136" s="121"/>
      <c r="C136" s="157" t="s">
        <v>27</v>
      </c>
      <c r="D136" s="157" t="s">
        <v>166</v>
      </c>
      <c r="E136" s="158" t="s">
        <v>167</v>
      </c>
      <c r="F136" s="221" t="s">
        <v>168</v>
      </c>
      <c r="G136" s="222"/>
      <c r="H136" s="222"/>
      <c r="I136" s="222"/>
      <c r="J136" s="159" t="s">
        <v>164</v>
      </c>
      <c r="K136" s="160">
        <v>10</v>
      </c>
      <c r="L136" s="223">
        <v>0</v>
      </c>
      <c r="M136" s="222"/>
      <c r="N136" s="224">
        <f t="shared" si="5"/>
        <v>0</v>
      </c>
      <c r="O136" s="225"/>
      <c r="P136" s="225"/>
      <c r="Q136" s="225"/>
      <c r="R136" s="123"/>
      <c r="T136" s="154" t="s">
        <v>3</v>
      </c>
      <c r="U136" s="39" t="s">
        <v>45</v>
      </c>
      <c r="V136" s="31"/>
      <c r="W136" s="155">
        <f t="shared" si="6"/>
        <v>0</v>
      </c>
      <c r="X136" s="155">
        <v>4E-05</v>
      </c>
      <c r="Y136" s="155">
        <f t="shared" si="7"/>
        <v>0.0004</v>
      </c>
      <c r="Z136" s="155">
        <v>0</v>
      </c>
      <c r="AA136" s="156">
        <f t="shared" si="8"/>
        <v>0</v>
      </c>
      <c r="AR136" s="13" t="s">
        <v>169</v>
      </c>
      <c r="AT136" s="13" t="s">
        <v>166</v>
      </c>
      <c r="AU136" s="13" t="s">
        <v>95</v>
      </c>
      <c r="AY136" s="13" t="s">
        <v>135</v>
      </c>
      <c r="BE136" s="96">
        <f t="shared" si="9"/>
        <v>0</v>
      </c>
      <c r="BF136" s="96">
        <f t="shared" si="10"/>
        <v>0</v>
      </c>
      <c r="BG136" s="96">
        <f t="shared" si="11"/>
        <v>0</v>
      </c>
      <c r="BH136" s="96">
        <f t="shared" si="12"/>
        <v>0</v>
      </c>
      <c r="BI136" s="96">
        <f t="shared" si="13"/>
        <v>0</v>
      </c>
      <c r="BJ136" s="13" t="s">
        <v>22</v>
      </c>
      <c r="BK136" s="96">
        <f t="shared" si="14"/>
        <v>0</v>
      </c>
      <c r="BL136" s="13" t="s">
        <v>169</v>
      </c>
      <c r="BM136" s="13"/>
    </row>
    <row r="137" spans="2:65" s="1" customFormat="1" ht="31.5" customHeight="1">
      <c r="B137" s="121"/>
      <c r="C137" s="150" t="s">
        <v>170</v>
      </c>
      <c r="D137" s="150" t="s">
        <v>136</v>
      </c>
      <c r="E137" s="151" t="s">
        <v>171</v>
      </c>
      <c r="F137" s="233" t="s">
        <v>172</v>
      </c>
      <c r="G137" s="225"/>
      <c r="H137" s="225"/>
      <c r="I137" s="225"/>
      <c r="J137" s="152" t="s">
        <v>164</v>
      </c>
      <c r="K137" s="153">
        <v>5</v>
      </c>
      <c r="L137" s="230">
        <v>0</v>
      </c>
      <c r="M137" s="225"/>
      <c r="N137" s="234">
        <f t="shared" si="5"/>
        <v>0</v>
      </c>
      <c r="O137" s="225"/>
      <c r="P137" s="225"/>
      <c r="Q137" s="225"/>
      <c r="R137" s="123"/>
      <c r="T137" s="154" t="s">
        <v>3</v>
      </c>
      <c r="U137" s="39" t="s">
        <v>45</v>
      </c>
      <c r="V137" s="31"/>
      <c r="W137" s="155">
        <f t="shared" si="6"/>
        <v>0</v>
      </c>
      <c r="X137" s="155">
        <v>0</v>
      </c>
      <c r="Y137" s="155">
        <f t="shared" si="7"/>
        <v>0</v>
      </c>
      <c r="Z137" s="155">
        <v>0</v>
      </c>
      <c r="AA137" s="156">
        <f t="shared" si="8"/>
        <v>0</v>
      </c>
      <c r="AR137" s="13" t="s">
        <v>165</v>
      </c>
      <c r="AT137" s="13" t="s">
        <v>136</v>
      </c>
      <c r="AU137" s="13" t="s">
        <v>95</v>
      </c>
      <c r="AY137" s="13" t="s">
        <v>135</v>
      </c>
      <c r="BE137" s="96">
        <f t="shared" si="9"/>
        <v>0</v>
      </c>
      <c r="BF137" s="96">
        <f t="shared" si="10"/>
        <v>0</v>
      </c>
      <c r="BG137" s="96">
        <f t="shared" si="11"/>
        <v>0</v>
      </c>
      <c r="BH137" s="96">
        <f t="shared" si="12"/>
        <v>0</v>
      </c>
      <c r="BI137" s="96">
        <f t="shared" si="13"/>
        <v>0</v>
      </c>
      <c r="BJ137" s="13" t="s">
        <v>22</v>
      </c>
      <c r="BK137" s="96">
        <f t="shared" si="14"/>
        <v>0</v>
      </c>
      <c r="BL137" s="13" t="s">
        <v>165</v>
      </c>
      <c r="BM137" s="13"/>
    </row>
    <row r="138" spans="2:65" s="1" customFormat="1" ht="31.5" customHeight="1">
      <c r="B138" s="121"/>
      <c r="C138" s="157" t="s">
        <v>173</v>
      </c>
      <c r="D138" s="157" t="s">
        <v>166</v>
      </c>
      <c r="E138" s="158" t="s">
        <v>174</v>
      </c>
      <c r="F138" s="221" t="s">
        <v>175</v>
      </c>
      <c r="G138" s="222"/>
      <c r="H138" s="222"/>
      <c r="I138" s="222"/>
      <c r="J138" s="159" t="s">
        <v>164</v>
      </c>
      <c r="K138" s="160">
        <v>5</v>
      </c>
      <c r="L138" s="223">
        <v>0</v>
      </c>
      <c r="M138" s="222"/>
      <c r="N138" s="224">
        <f t="shared" si="5"/>
        <v>0</v>
      </c>
      <c r="O138" s="225"/>
      <c r="P138" s="225"/>
      <c r="Q138" s="225"/>
      <c r="R138" s="123"/>
      <c r="T138" s="154" t="s">
        <v>3</v>
      </c>
      <c r="U138" s="39" t="s">
        <v>45</v>
      </c>
      <c r="V138" s="31"/>
      <c r="W138" s="155">
        <f t="shared" si="6"/>
        <v>0</v>
      </c>
      <c r="X138" s="155">
        <v>7E-05</v>
      </c>
      <c r="Y138" s="155">
        <f t="shared" si="7"/>
        <v>0.00034999999999999994</v>
      </c>
      <c r="Z138" s="155">
        <v>0</v>
      </c>
      <c r="AA138" s="156">
        <f t="shared" si="8"/>
        <v>0</v>
      </c>
      <c r="AR138" s="13" t="s">
        <v>169</v>
      </c>
      <c r="AT138" s="13" t="s">
        <v>166</v>
      </c>
      <c r="AU138" s="13" t="s">
        <v>95</v>
      </c>
      <c r="AY138" s="13" t="s">
        <v>135</v>
      </c>
      <c r="BE138" s="96">
        <f t="shared" si="9"/>
        <v>0</v>
      </c>
      <c r="BF138" s="96">
        <f t="shared" si="10"/>
        <v>0</v>
      </c>
      <c r="BG138" s="96">
        <f t="shared" si="11"/>
        <v>0</v>
      </c>
      <c r="BH138" s="96">
        <f t="shared" si="12"/>
        <v>0</v>
      </c>
      <c r="BI138" s="96">
        <f t="shared" si="13"/>
        <v>0</v>
      </c>
      <c r="BJ138" s="13" t="s">
        <v>22</v>
      </c>
      <c r="BK138" s="96">
        <f t="shared" si="14"/>
        <v>0</v>
      </c>
      <c r="BL138" s="13" t="s">
        <v>169</v>
      </c>
      <c r="BM138" s="13"/>
    </row>
    <row r="139" spans="2:65" s="1" customFormat="1" ht="31.5" customHeight="1">
      <c r="B139" s="121"/>
      <c r="C139" s="150" t="s">
        <v>176</v>
      </c>
      <c r="D139" s="150" t="s">
        <v>136</v>
      </c>
      <c r="E139" s="151" t="s">
        <v>177</v>
      </c>
      <c r="F139" s="233" t="s">
        <v>178</v>
      </c>
      <c r="G139" s="225"/>
      <c r="H139" s="225"/>
      <c r="I139" s="225"/>
      <c r="J139" s="152" t="s">
        <v>139</v>
      </c>
      <c r="K139" s="153">
        <v>119</v>
      </c>
      <c r="L139" s="230">
        <v>0</v>
      </c>
      <c r="M139" s="225"/>
      <c r="N139" s="234">
        <f t="shared" si="5"/>
        <v>0</v>
      </c>
      <c r="O139" s="225"/>
      <c r="P139" s="225"/>
      <c r="Q139" s="225"/>
      <c r="R139" s="123"/>
      <c r="T139" s="154" t="s">
        <v>3</v>
      </c>
      <c r="U139" s="39" t="s">
        <v>45</v>
      </c>
      <c r="V139" s="31"/>
      <c r="W139" s="155">
        <f t="shared" si="6"/>
        <v>0</v>
      </c>
      <c r="X139" s="155">
        <v>0</v>
      </c>
      <c r="Y139" s="155">
        <f t="shared" si="7"/>
        <v>0</v>
      </c>
      <c r="Z139" s="155">
        <v>0</v>
      </c>
      <c r="AA139" s="156">
        <f t="shared" si="8"/>
        <v>0</v>
      </c>
      <c r="AR139" s="13" t="s">
        <v>165</v>
      </c>
      <c r="AT139" s="13" t="s">
        <v>136</v>
      </c>
      <c r="AU139" s="13" t="s">
        <v>95</v>
      </c>
      <c r="AY139" s="13" t="s">
        <v>135</v>
      </c>
      <c r="BE139" s="96">
        <f t="shared" si="9"/>
        <v>0</v>
      </c>
      <c r="BF139" s="96">
        <f t="shared" si="10"/>
        <v>0</v>
      </c>
      <c r="BG139" s="96">
        <f t="shared" si="11"/>
        <v>0</v>
      </c>
      <c r="BH139" s="96">
        <f t="shared" si="12"/>
        <v>0</v>
      </c>
      <c r="BI139" s="96">
        <f t="shared" si="13"/>
        <v>0</v>
      </c>
      <c r="BJ139" s="13" t="s">
        <v>22</v>
      </c>
      <c r="BK139" s="96">
        <f t="shared" si="14"/>
        <v>0</v>
      </c>
      <c r="BL139" s="13" t="s">
        <v>165</v>
      </c>
      <c r="BM139" s="13"/>
    </row>
    <row r="140" spans="2:65" s="1" customFormat="1" ht="31.5" customHeight="1">
      <c r="B140" s="121"/>
      <c r="C140" s="150" t="s">
        <v>179</v>
      </c>
      <c r="D140" s="150" t="s">
        <v>136</v>
      </c>
      <c r="E140" s="151" t="s">
        <v>180</v>
      </c>
      <c r="F140" s="233" t="s">
        <v>181</v>
      </c>
      <c r="G140" s="225"/>
      <c r="H140" s="225"/>
      <c r="I140" s="225"/>
      <c r="J140" s="152" t="s">
        <v>139</v>
      </c>
      <c r="K140" s="153">
        <v>20</v>
      </c>
      <c r="L140" s="230">
        <v>0</v>
      </c>
      <c r="M140" s="225"/>
      <c r="N140" s="234">
        <f t="shared" si="5"/>
        <v>0</v>
      </c>
      <c r="O140" s="225"/>
      <c r="P140" s="225"/>
      <c r="Q140" s="225"/>
      <c r="R140" s="123"/>
      <c r="T140" s="154" t="s">
        <v>3</v>
      </c>
      <c r="U140" s="39" t="s">
        <v>45</v>
      </c>
      <c r="V140" s="31"/>
      <c r="W140" s="155">
        <f t="shared" si="6"/>
        <v>0</v>
      </c>
      <c r="X140" s="155">
        <v>0</v>
      </c>
      <c r="Y140" s="155">
        <f t="shared" si="7"/>
        <v>0</v>
      </c>
      <c r="Z140" s="155">
        <v>0</v>
      </c>
      <c r="AA140" s="156">
        <f t="shared" si="8"/>
        <v>0</v>
      </c>
      <c r="AR140" s="13" t="s">
        <v>165</v>
      </c>
      <c r="AT140" s="13" t="s">
        <v>136</v>
      </c>
      <c r="AU140" s="13" t="s">
        <v>95</v>
      </c>
      <c r="AY140" s="13" t="s">
        <v>135</v>
      </c>
      <c r="BE140" s="96">
        <f t="shared" si="9"/>
        <v>0</v>
      </c>
      <c r="BF140" s="96">
        <f t="shared" si="10"/>
        <v>0</v>
      </c>
      <c r="BG140" s="96">
        <f t="shared" si="11"/>
        <v>0</v>
      </c>
      <c r="BH140" s="96">
        <f t="shared" si="12"/>
        <v>0</v>
      </c>
      <c r="BI140" s="96">
        <f t="shared" si="13"/>
        <v>0</v>
      </c>
      <c r="BJ140" s="13" t="s">
        <v>22</v>
      </c>
      <c r="BK140" s="96">
        <f t="shared" si="14"/>
        <v>0</v>
      </c>
      <c r="BL140" s="13" t="s">
        <v>165</v>
      </c>
      <c r="BM140" s="13"/>
    </row>
    <row r="141" spans="2:65" s="1" customFormat="1" ht="31.5" customHeight="1">
      <c r="B141" s="121"/>
      <c r="C141" s="150" t="s">
        <v>9</v>
      </c>
      <c r="D141" s="150" t="s">
        <v>136</v>
      </c>
      <c r="E141" s="151" t="s">
        <v>182</v>
      </c>
      <c r="F141" s="233" t="s">
        <v>183</v>
      </c>
      <c r="G141" s="225"/>
      <c r="H141" s="225"/>
      <c r="I141" s="225"/>
      <c r="J141" s="152" t="s">
        <v>139</v>
      </c>
      <c r="K141" s="153">
        <v>11</v>
      </c>
      <c r="L141" s="230">
        <v>0</v>
      </c>
      <c r="M141" s="225"/>
      <c r="N141" s="234">
        <f t="shared" si="5"/>
        <v>0</v>
      </c>
      <c r="O141" s="225"/>
      <c r="P141" s="225"/>
      <c r="Q141" s="225"/>
      <c r="R141" s="123"/>
      <c r="T141" s="154" t="s">
        <v>3</v>
      </c>
      <c r="U141" s="39" t="s">
        <v>45</v>
      </c>
      <c r="V141" s="31"/>
      <c r="W141" s="155">
        <f t="shared" si="6"/>
        <v>0</v>
      </c>
      <c r="X141" s="155">
        <v>0</v>
      </c>
      <c r="Y141" s="155">
        <f t="shared" si="7"/>
        <v>0</v>
      </c>
      <c r="Z141" s="155">
        <v>0</v>
      </c>
      <c r="AA141" s="156">
        <f t="shared" si="8"/>
        <v>0</v>
      </c>
      <c r="AR141" s="13" t="s">
        <v>165</v>
      </c>
      <c r="AT141" s="13" t="s">
        <v>136</v>
      </c>
      <c r="AU141" s="13" t="s">
        <v>95</v>
      </c>
      <c r="AY141" s="13" t="s">
        <v>135</v>
      </c>
      <c r="BE141" s="96">
        <f t="shared" si="9"/>
        <v>0</v>
      </c>
      <c r="BF141" s="96">
        <f t="shared" si="10"/>
        <v>0</v>
      </c>
      <c r="BG141" s="96">
        <f t="shared" si="11"/>
        <v>0</v>
      </c>
      <c r="BH141" s="96">
        <f t="shared" si="12"/>
        <v>0</v>
      </c>
      <c r="BI141" s="96">
        <f t="shared" si="13"/>
        <v>0</v>
      </c>
      <c r="BJ141" s="13" t="s">
        <v>22</v>
      </c>
      <c r="BK141" s="96">
        <f t="shared" si="14"/>
        <v>0</v>
      </c>
      <c r="BL141" s="13" t="s">
        <v>165</v>
      </c>
      <c r="BM141" s="13"/>
    </row>
    <row r="142" spans="2:65" s="1" customFormat="1" ht="22.5" customHeight="1">
      <c r="B142" s="121"/>
      <c r="C142" s="157" t="s">
        <v>184</v>
      </c>
      <c r="D142" s="157" t="s">
        <v>166</v>
      </c>
      <c r="E142" s="158" t="s">
        <v>185</v>
      </c>
      <c r="F142" s="221" t="s">
        <v>186</v>
      </c>
      <c r="G142" s="222"/>
      <c r="H142" s="222"/>
      <c r="I142" s="222"/>
      <c r="J142" s="159" t="s">
        <v>139</v>
      </c>
      <c r="K142" s="160">
        <v>11</v>
      </c>
      <c r="L142" s="223">
        <v>0</v>
      </c>
      <c r="M142" s="222"/>
      <c r="N142" s="224">
        <f t="shared" si="5"/>
        <v>0</v>
      </c>
      <c r="O142" s="225"/>
      <c r="P142" s="225"/>
      <c r="Q142" s="225"/>
      <c r="R142" s="123"/>
      <c r="T142" s="154" t="s">
        <v>3</v>
      </c>
      <c r="U142" s="39" t="s">
        <v>45</v>
      </c>
      <c r="V142" s="31"/>
      <c r="W142" s="155">
        <f t="shared" si="6"/>
        <v>0</v>
      </c>
      <c r="X142" s="155">
        <v>5E-05</v>
      </c>
      <c r="Y142" s="155">
        <f t="shared" si="7"/>
        <v>0.00055</v>
      </c>
      <c r="Z142" s="155">
        <v>0</v>
      </c>
      <c r="AA142" s="156">
        <f t="shared" si="8"/>
        <v>0</v>
      </c>
      <c r="AR142" s="13" t="s">
        <v>169</v>
      </c>
      <c r="AT142" s="13" t="s">
        <v>166</v>
      </c>
      <c r="AU142" s="13" t="s">
        <v>95</v>
      </c>
      <c r="AY142" s="13" t="s">
        <v>135</v>
      </c>
      <c r="BE142" s="96">
        <f t="shared" si="9"/>
        <v>0</v>
      </c>
      <c r="BF142" s="96">
        <f t="shared" si="10"/>
        <v>0</v>
      </c>
      <c r="BG142" s="96">
        <f t="shared" si="11"/>
        <v>0</v>
      </c>
      <c r="BH142" s="96">
        <f t="shared" si="12"/>
        <v>0</v>
      </c>
      <c r="BI142" s="96">
        <f t="shared" si="13"/>
        <v>0</v>
      </c>
      <c r="BJ142" s="13" t="s">
        <v>22</v>
      </c>
      <c r="BK142" s="96">
        <f t="shared" si="14"/>
        <v>0</v>
      </c>
      <c r="BL142" s="13" t="s">
        <v>169</v>
      </c>
      <c r="BM142" s="13"/>
    </row>
    <row r="143" spans="2:65" s="1" customFormat="1" ht="31.5" customHeight="1">
      <c r="B143" s="121"/>
      <c r="C143" s="150" t="s">
        <v>187</v>
      </c>
      <c r="D143" s="150" t="s">
        <v>136</v>
      </c>
      <c r="E143" s="151" t="s">
        <v>188</v>
      </c>
      <c r="F143" s="233" t="s">
        <v>189</v>
      </c>
      <c r="G143" s="225"/>
      <c r="H143" s="225"/>
      <c r="I143" s="225"/>
      <c r="J143" s="152" t="s">
        <v>139</v>
      </c>
      <c r="K143" s="153">
        <v>14</v>
      </c>
      <c r="L143" s="230">
        <v>0</v>
      </c>
      <c r="M143" s="225"/>
      <c r="N143" s="234">
        <f t="shared" si="5"/>
        <v>0</v>
      </c>
      <c r="O143" s="225"/>
      <c r="P143" s="225"/>
      <c r="Q143" s="225"/>
      <c r="R143" s="123"/>
      <c r="T143" s="154" t="s">
        <v>3</v>
      </c>
      <c r="U143" s="39" t="s">
        <v>45</v>
      </c>
      <c r="V143" s="31"/>
      <c r="W143" s="155">
        <f t="shared" si="6"/>
        <v>0</v>
      </c>
      <c r="X143" s="155">
        <v>0</v>
      </c>
      <c r="Y143" s="155">
        <f t="shared" si="7"/>
        <v>0</v>
      </c>
      <c r="Z143" s="155">
        <v>0</v>
      </c>
      <c r="AA143" s="156">
        <f t="shared" si="8"/>
        <v>0</v>
      </c>
      <c r="AR143" s="13" t="s">
        <v>165</v>
      </c>
      <c r="AT143" s="13" t="s">
        <v>136</v>
      </c>
      <c r="AU143" s="13" t="s">
        <v>95</v>
      </c>
      <c r="AY143" s="13" t="s">
        <v>135</v>
      </c>
      <c r="BE143" s="96">
        <f t="shared" si="9"/>
        <v>0</v>
      </c>
      <c r="BF143" s="96">
        <f t="shared" si="10"/>
        <v>0</v>
      </c>
      <c r="BG143" s="96">
        <f t="shared" si="11"/>
        <v>0</v>
      </c>
      <c r="BH143" s="96">
        <f t="shared" si="12"/>
        <v>0</v>
      </c>
      <c r="BI143" s="96">
        <f t="shared" si="13"/>
        <v>0</v>
      </c>
      <c r="BJ143" s="13" t="s">
        <v>22</v>
      </c>
      <c r="BK143" s="96">
        <f t="shared" si="14"/>
        <v>0</v>
      </c>
      <c r="BL143" s="13" t="s">
        <v>165</v>
      </c>
      <c r="BM143" s="13"/>
    </row>
    <row r="144" spans="2:65" s="1" customFormat="1" ht="22.5" customHeight="1">
      <c r="B144" s="121"/>
      <c r="C144" s="157" t="s">
        <v>190</v>
      </c>
      <c r="D144" s="157" t="s">
        <v>166</v>
      </c>
      <c r="E144" s="158" t="s">
        <v>191</v>
      </c>
      <c r="F144" s="221" t="s">
        <v>192</v>
      </c>
      <c r="G144" s="222"/>
      <c r="H144" s="222"/>
      <c r="I144" s="222"/>
      <c r="J144" s="159" t="s">
        <v>139</v>
      </c>
      <c r="K144" s="160">
        <v>14</v>
      </c>
      <c r="L144" s="223">
        <v>0</v>
      </c>
      <c r="M144" s="222"/>
      <c r="N144" s="224">
        <f t="shared" si="5"/>
        <v>0</v>
      </c>
      <c r="O144" s="225"/>
      <c r="P144" s="225"/>
      <c r="Q144" s="225"/>
      <c r="R144" s="123"/>
      <c r="T144" s="154" t="s">
        <v>3</v>
      </c>
      <c r="U144" s="39" t="s">
        <v>45</v>
      </c>
      <c r="V144" s="31"/>
      <c r="W144" s="155">
        <f t="shared" si="6"/>
        <v>0</v>
      </c>
      <c r="X144" s="155">
        <v>5E-05</v>
      </c>
      <c r="Y144" s="155">
        <f t="shared" si="7"/>
        <v>0.0007</v>
      </c>
      <c r="Z144" s="155">
        <v>0</v>
      </c>
      <c r="AA144" s="156">
        <f t="shared" si="8"/>
        <v>0</v>
      </c>
      <c r="AR144" s="13" t="s">
        <v>169</v>
      </c>
      <c r="AT144" s="13" t="s">
        <v>166</v>
      </c>
      <c r="AU144" s="13" t="s">
        <v>95</v>
      </c>
      <c r="AY144" s="13" t="s">
        <v>135</v>
      </c>
      <c r="BE144" s="96">
        <f t="shared" si="9"/>
        <v>0</v>
      </c>
      <c r="BF144" s="96">
        <f t="shared" si="10"/>
        <v>0</v>
      </c>
      <c r="BG144" s="96">
        <f t="shared" si="11"/>
        <v>0</v>
      </c>
      <c r="BH144" s="96">
        <f t="shared" si="12"/>
        <v>0</v>
      </c>
      <c r="BI144" s="96">
        <f t="shared" si="13"/>
        <v>0</v>
      </c>
      <c r="BJ144" s="13" t="s">
        <v>22</v>
      </c>
      <c r="BK144" s="96">
        <f t="shared" si="14"/>
        <v>0</v>
      </c>
      <c r="BL144" s="13" t="s">
        <v>169</v>
      </c>
      <c r="BM144" s="13"/>
    </row>
    <row r="145" spans="2:65" s="1" customFormat="1" ht="31.5" customHeight="1">
      <c r="B145" s="121"/>
      <c r="C145" s="150" t="s">
        <v>193</v>
      </c>
      <c r="D145" s="150" t="s">
        <v>136</v>
      </c>
      <c r="E145" s="151" t="s">
        <v>194</v>
      </c>
      <c r="F145" s="233" t="s">
        <v>195</v>
      </c>
      <c r="G145" s="225"/>
      <c r="H145" s="225"/>
      <c r="I145" s="225"/>
      <c r="J145" s="152" t="s">
        <v>139</v>
      </c>
      <c r="K145" s="153">
        <v>10</v>
      </c>
      <c r="L145" s="230">
        <v>0</v>
      </c>
      <c r="M145" s="225"/>
      <c r="N145" s="234">
        <f t="shared" si="5"/>
        <v>0</v>
      </c>
      <c r="O145" s="225"/>
      <c r="P145" s="225"/>
      <c r="Q145" s="225"/>
      <c r="R145" s="123"/>
      <c r="T145" s="154" t="s">
        <v>3</v>
      </c>
      <c r="U145" s="39" t="s">
        <v>45</v>
      </c>
      <c r="V145" s="31"/>
      <c r="W145" s="155">
        <f t="shared" si="6"/>
        <v>0</v>
      </c>
      <c r="X145" s="155">
        <v>0</v>
      </c>
      <c r="Y145" s="155">
        <f t="shared" si="7"/>
        <v>0</v>
      </c>
      <c r="Z145" s="155">
        <v>0</v>
      </c>
      <c r="AA145" s="156">
        <f t="shared" si="8"/>
        <v>0</v>
      </c>
      <c r="AR145" s="13" t="s">
        <v>165</v>
      </c>
      <c r="AT145" s="13" t="s">
        <v>136</v>
      </c>
      <c r="AU145" s="13" t="s">
        <v>95</v>
      </c>
      <c r="AY145" s="13" t="s">
        <v>135</v>
      </c>
      <c r="BE145" s="96">
        <f t="shared" si="9"/>
        <v>0</v>
      </c>
      <c r="BF145" s="96">
        <f t="shared" si="10"/>
        <v>0</v>
      </c>
      <c r="BG145" s="96">
        <f t="shared" si="11"/>
        <v>0</v>
      </c>
      <c r="BH145" s="96">
        <f t="shared" si="12"/>
        <v>0</v>
      </c>
      <c r="BI145" s="96">
        <f t="shared" si="13"/>
        <v>0</v>
      </c>
      <c r="BJ145" s="13" t="s">
        <v>22</v>
      </c>
      <c r="BK145" s="96">
        <f t="shared" si="14"/>
        <v>0</v>
      </c>
      <c r="BL145" s="13" t="s">
        <v>165</v>
      </c>
      <c r="BM145" s="13"/>
    </row>
    <row r="146" spans="2:65" s="1" customFormat="1" ht="22.5" customHeight="1">
      <c r="B146" s="121"/>
      <c r="C146" s="157" t="s">
        <v>196</v>
      </c>
      <c r="D146" s="157" t="s">
        <v>166</v>
      </c>
      <c r="E146" s="158" t="s">
        <v>197</v>
      </c>
      <c r="F146" s="221" t="s">
        <v>198</v>
      </c>
      <c r="G146" s="222"/>
      <c r="H146" s="222"/>
      <c r="I146" s="222"/>
      <c r="J146" s="159" t="s">
        <v>139</v>
      </c>
      <c r="K146" s="160">
        <v>10</v>
      </c>
      <c r="L146" s="223">
        <v>0</v>
      </c>
      <c r="M146" s="222"/>
      <c r="N146" s="224">
        <f t="shared" si="5"/>
        <v>0</v>
      </c>
      <c r="O146" s="225"/>
      <c r="P146" s="225"/>
      <c r="Q146" s="225"/>
      <c r="R146" s="123"/>
      <c r="T146" s="154" t="s">
        <v>3</v>
      </c>
      <c r="U146" s="39" t="s">
        <v>45</v>
      </c>
      <c r="V146" s="31"/>
      <c r="W146" s="155">
        <f t="shared" si="6"/>
        <v>0</v>
      </c>
      <c r="X146" s="155">
        <v>5E-05</v>
      </c>
      <c r="Y146" s="155">
        <f t="shared" si="7"/>
        <v>0.0005</v>
      </c>
      <c r="Z146" s="155">
        <v>0</v>
      </c>
      <c r="AA146" s="156">
        <f t="shared" si="8"/>
        <v>0</v>
      </c>
      <c r="AR146" s="13" t="s">
        <v>169</v>
      </c>
      <c r="AT146" s="13" t="s">
        <v>166</v>
      </c>
      <c r="AU146" s="13" t="s">
        <v>95</v>
      </c>
      <c r="AY146" s="13" t="s">
        <v>135</v>
      </c>
      <c r="BE146" s="96">
        <f t="shared" si="9"/>
        <v>0</v>
      </c>
      <c r="BF146" s="96">
        <f t="shared" si="10"/>
        <v>0</v>
      </c>
      <c r="BG146" s="96">
        <f t="shared" si="11"/>
        <v>0</v>
      </c>
      <c r="BH146" s="96">
        <f t="shared" si="12"/>
        <v>0</v>
      </c>
      <c r="BI146" s="96">
        <f t="shared" si="13"/>
        <v>0</v>
      </c>
      <c r="BJ146" s="13" t="s">
        <v>22</v>
      </c>
      <c r="BK146" s="96">
        <f t="shared" si="14"/>
        <v>0</v>
      </c>
      <c r="BL146" s="13" t="s">
        <v>169</v>
      </c>
      <c r="BM146" s="13"/>
    </row>
    <row r="147" spans="2:65" s="1" customFormat="1" ht="31.5" customHeight="1">
      <c r="B147" s="121"/>
      <c r="C147" s="150" t="s">
        <v>8</v>
      </c>
      <c r="D147" s="150" t="s">
        <v>136</v>
      </c>
      <c r="E147" s="151" t="s">
        <v>199</v>
      </c>
      <c r="F147" s="233" t="s">
        <v>200</v>
      </c>
      <c r="G147" s="225"/>
      <c r="H147" s="225"/>
      <c r="I147" s="225"/>
      <c r="J147" s="152" t="s">
        <v>139</v>
      </c>
      <c r="K147" s="153">
        <v>3</v>
      </c>
      <c r="L147" s="230">
        <v>0</v>
      </c>
      <c r="M147" s="225"/>
      <c r="N147" s="234">
        <f t="shared" si="5"/>
        <v>0</v>
      </c>
      <c r="O147" s="225"/>
      <c r="P147" s="225"/>
      <c r="Q147" s="225"/>
      <c r="R147" s="123"/>
      <c r="T147" s="154" t="s">
        <v>3</v>
      </c>
      <c r="U147" s="39" t="s">
        <v>45</v>
      </c>
      <c r="V147" s="31"/>
      <c r="W147" s="155">
        <f t="shared" si="6"/>
        <v>0</v>
      </c>
      <c r="X147" s="155">
        <v>0</v>
      </c>
      <c r="Y147" s="155">
        <f t="shared" si="7"/>
        <v>0</v>
      </c>
      <c r="Z147" s="155">
        <v>0</v>
      </c>
      <c r="AA147" s="156">
        <f t="shared" si="8"/>
        <v>0</v>
      </c>
      <c r="AR147" s="13" t="s">
        <v>165</v>
      </c>
      <c r="AT147" s="13" t="s">
        <v>136</v>
      </c>
      <c r="AU147" s="13" t="s">
        <v>95</v>
      </c>
      <c r="AY147" s="13" t="s">
        <v>135</v>
      </c>
      <c r="BE147" s="96">
        <f t="shared" si="9"/>
        <v>0</v>
      </c>
      <c r="BF147" s="96">
        <f t="shared" si="10"/>
        <v>0</v>
      </c>
      <c r="BG147" s="96">
        <f t="shared" si="11"/>
        <v>0</v>
      </c>
      <c r="BH147" s="96">
        <f t="shared" si="12"/>
        <v>0</v>
      </c>
      <c r="BI147" s="96">
        <f t="shared" si="13"/>
        <v>0</v>
      </c>
      <c r="BJ147" s="13" t="s">
        <v>22</v>
      </c>
      <c r="BK147" s="96">
        <f t="shared" si="14"/>
        <v>0</v>
      </c>
      <c r="BL147" s="13" t="s">
        <v>165</v>
      </c>
      <c r="BM147" s="13"/>
    </row>
    <row r="148" spans="2:65" s="1" customFormat="1" ht="31.5" customHeight="1">
      <c r="B148" s="121"/>
      <c r="C148" s="157" t="s">
        <v>201</v>
      </c>
      <c r="D148" s="157" t="s">
        <v>166</v>
      </c>
      <c r="E148" s="158" t="s">
        <v>202</v>
      </c>
      <c r="F148" s="221" t="s">
        <v>203</v>
      </c>
      <c r="G148" s="222"/>
      <c r="H148" s="222"/>
      <c r="I148" s="222"/>
      <c r="J148" s="159" t="s">
        <v>139</v>
      </c>
      <c r="K148" s="160">
        <v>3</v>
      </c>
      <c r="L148" s="223">
        <v>0</v>
      </c>
      <c r="M148" s="222"/>
      <c r="N148" s="224">
        <f t="shared" si="5"/>
        <v>0</v>
      </c>
      <c r="O148" s="225"/>
      <c r="P148" s="225"/>
      <c r="Q148" s="225"/>
      <c r="R148" s="123"/>
      <c r="T148" s="154" t="s">
        <v>3</v>
      </c>
      <c r="U148" s="39" t="s">
        <v>45</v>
      </c>
      <c r="V148" s="31"/>
      <c r="W148" s="155">
        <f t="shared" si="6"/>
        <v>0</v>
      </c>
      <c r="X148" s="155">
        <v>0.00039</v>
      </c>
      <c r="Y148" s="155">
        <f t="shared" si="7"/>
        <v>0.00117</v>
      </c>
      <c r="Z148" s="155">
        <v>0</v>
      </c>
      <c r="AA148" s="156">
        <f t="shared" si="8"/>
        <v>0</v>
      </c>
      <c r="AR148" s="13" t="s">
        <v>169</v>
      </c>
      <c r="AT148" s="13" t="s">
        <v>166</v>
      </c>
      <c r="AU148" s="13" t="s">
        <v>95</v>
      </c>
      <c r="AY148" s="13" t="s">
        <v>135</v>
      </c>
      <c r="BE148" s="96">
        <f t="shared" si="9"/>
        <v>0</v>
      </c>
      <c r="BF148" s="96">
        <f t="shared" si="10"/>
        <v>0</v>
      </c>
      <c r="BG148" s="96">
        <f t="shared" si="11"/>
        <v>0</v>
      </c>
      <c r="BH148" s="96">
        <f t="shared" si="12"/>
        <v>0</v>
      </c>
      <c r="BI148" s="96">
        <f t="shared" si="13"/>
        <v>0</v>
      </c>
      <c r="BJ148" s="13" t="s">
        <v>22</v>
      </c>
      <c r="BK148" s="96">
        <f t="shared" si="14"/>
        <v>0</v>
      </c>
      <c r="BL148" s="13" t="s">
        <v>169</v>
      </c>
      <c r="BM148" s="13"/>
    </row>
    <row r="149" spans="2:65" s="1" customFormat="1" ht="44.25" customHeight="1">
      <c r="B149" s="121"/>
      <c r="C149" s="150" t="s">
        <v>204</v>
      </c>
      <c r="D149" s="150" t="s">
        <v>136</v>
      </c>
      <c r="E149" s="151" t="s">
        <v>205</v>
      </c>
      <c r="F149" s="233" t="s">
        <v>206</v>
      </c>
      <c r="G149" s="225"/>
      <c r="H149" s="225"/>
      <c r="I149" s="225"/>
      <c r="J149" s="152" t="s">
        <v>139</v>
      </c>
      <c r="K149" s="153">
        <v>160</v>
      </c>
      <c r="L149" s="230">
        <v>0</v>
      </c>
      <c r="M149" s="225"/>
      <c r="N149" s="234">
        <f t="shared" si="5"/>
        <v>0</v>
      </c>
      <c r="O149" s="225"/>
      <c r="P149" s="225"/>
      <c r="Q149" s="225"/>
      <c r="R149" s="123"/>
      <c r="T149" s="154" t="s">
        <v>3</v>
      </c>
      <c r="U149" s="39" t="s">
        <v>45</v>
      </c>
      <c r="V149" s="31"/>
      <c r="W149" s="155">
        <f t="shared" si="6"/>
        <v>0</v>
      </c>
      <c r="X149" s="155">
        <v>0</v>
      </c>
      <c r="Y149" s="155">
        <f t="shared" si="7"/>
        <v>0</v>
      </c>
      <c r="Z149" s="155">
        <v>0</v>
      </c>
      <c r="AA149" s="156">
        <f t="shared" si="8"/>
        <v>0</v>
      </c>
      <c r="AR149" s="13" t="s">
        <v>165</v>
      </c>
      <c r="AT149" s="13" t="s">
        <v>136</v>
      </c>
      <c r="AU149" s="13" t="s">
        <v>95</v>
      </c>
      <c r="AY149" s="13" t="s">
        <v>135</v>
      </c>
      <c r="BE149" s="96">
        <f t="shared" si="9"/>
        <v>0</v>
      </c>
      <c r="BF149" s="96">
        <f t="shared" si="10"/>
        <v>0</v>
      </c>
      <c r="BG149" s="96">
        <f t="shared" si="11"/>
        <v>0</v>
      </c>
      <c r="BH149" s="96">
        <f t="shared" si="12"/>
        <v>0</v>
      </c>
      <c r="BI149" s="96">
        <f t="shared" si="13"/>
        <v>0</v>
      </c>
      <c r="BJ149" s="13" t="s">
        <v>22</v>
      </c>
      <c r="BK149" s="96">
        <f t="shared" si="14"/>
        <v>0</v>
      </c>
      <c r="BL149" s="13" t="s">
        <v>165</v>
      </c>
      <c r="BM149" s="13"/>
    </row>
    <row r="150" spans="2:65" s="1" customFormat="1" ht="22.5" customHeight="1">
      <c r="B150" s="121"/>
      <c r="C150" s="157" t="s">
        <v>207</v>
      </c>
      <c r="D150" s="157" t="s">
        <v>166</v>
      </c>
      <c r="E150" s="158" t="s">
        <v>208</v>
      </c>
      <c r="F150" s="221" t="s">
        <v>209</v>
      </c>
      <c r="G150" s="222"/>
      <c r="H150" s="222"/>
      <c r="I150" s="222"/>
      <c r="J150" s="159" t="s">
        <v>139</v>
      </c>
      <c r="K150" s="160">
        <v>160</v>
      </c>
      <c r="L150" s="223">
        <v>0</v>
      </c>
      <c r="M150" s="222"/>
      <c r="N150" s="224">
        <f t="shared" si="5"/>
        <v>0</v>
      </c>
      <c r="O150" s="225"/>
      <c r="P150" s="225"/>
      <c r="Q150" s="225"/>
      <c r="R150" s="123"/>
      <c r="T150" s="154" t="s">
        <v>3</v>
      </c>
      <c r="U150" s="39" t="s">
        <v>45</v>
      </c>
      <c r="V150" s="31"/>
      <c r="W150" s="155">
        <f t="shared" si="6"/>
        <v>0</v>
      </c>
      <c r="X150" s="155">
        <v>2.8E-05</v>
      </c>
      <c r="Y150" s="155">
        <f t="shared" si="7"/>
        <v>0.00448</v>
      </c>
      <c r="Z150" s="155">
        <v>0</v>
      </c>
      <c r="AA150" s="156">
        <f t="shared" si="8"/>
        <v>0</v>
      </c>
      <c r="AR150" s="13" t="s">
        <v>169</v>
      </c>
      <c r="AT150" s="13" t="s">
        <v>166</v>
      </c>
      <c r="AU150" s="13" t="s">
        <v>95</v>
      </c>
      <c r="AY150" s="13" t="s">
        <v>135</v>
      </c>
      <c r="BE150" s="96">
        <f t="shared" si="9"/>
        <v>0</v>
      </c>
      <c r="BF150" s="96">
        <f t="shared" si="10"/>
        <v>0</v>
      </c>
      <c r="BG150" s="96">
        <f t="shared" si="11"/>
        <v>0</v>
      </c>
      <c r="BH150" s="96">
        <f t="shared" si="12"/>
        <v>0</v>
      </c>
      <c r="BI150" s="96">
        <f t="shared" si="13"/>
        <v>0</v>
      </c>
      <c r="BJ150" s="13" t="s">
        <v>22</v>
      </c>
      <c r="BK150" s="96">
        <f t="shared" si="14"/>
        <v>0</v>
      </c>
      <c r="BL150" s="13" t="s">
        <v>169</v>
      </c>
      <c r="BM150" s="13"/>
    </row>
    <row r="151" spans="2:65" s="1" customFormat="1" ht="31.5" customHeight="1">
      <c r="B151" s="121"/>
      <c r="C151" s="150" t="s">
        <v>210</v>
      </c>
      <c r="D151" s="150" t="s">
        <v>136</v>
      </c>
      <c r="E151" s="151" t="s">
        <v>211</v>
      </c>
      <c r="F151" s="233" t="s">
        <v>212</v>
      </c>
      <c r="G151" s="225"/>
      <c r="H151" s="225"/>
      <c r="I151" s="225"/>
      <c r="J151" s="152" t="s">
        <v>139</v>
      </c>
      <c r="K151" s="153">
        <v>12</v>
      </c>
      <c r="L151" s="230">
        <v>0</v>
      </c>
      <c r="M151" s="225"/>
      <c r="N151" s="234">
        <f t="shared" si="5"/>
        <v>0</v>
      </c>
      <c r="O151" s="225"/>
      <c r="P151" s="225"/>
      <c r="Q151" s="225"/>
      <c r="R151" s="123"/>
      <c r="T151" s="154" t="s">
        <v>3</v>
      </c>
      <c r="U151" s="39" t="s">
        <v>45</v>
      </c>
      <c r="V151" s="31"/>
      <c r="W151" s="155">
        <f t="shared" si="6"/>
        <v>0</v>
      </c>
      <c r="X151" s="155">
        <v>0</v>
      </c>
      <c r="Y151" s="155">
        <f t="shared" si="7"/>
        <v>0</v>
      </c>
      <c r="Z151" s="155">
        <v>0</v>
      </c>
      <c r="AA151" s="156">
        <f t="shared" si="8"/>
        <v>0</v>
      </c>
      <c r="AR151" s="13" t="s">
        <v>165</v>
      </c>
      <c r="AT151" s="13" t="s">
        <v>136</v>
      </c>
      <c r="AU151" s="13" t="s">
        <v>95</v>
      </c>
      <c r="AY151" s="13" t="s">
        <v>135</v>
      </c>
      <c r="BE151" s="96">
        <f t="shared" si="9"/>
        <v>0</v>
      </c>
      <c r="BF151" s="96">
        <f t="shared" si="10"/>
        <v>0</v>
      </c>
      <c r="BG151" s="96">
        <f t="shared" si="11"/>
        <v>0</v>
      </c>
      <c r="BH151" s="96">
        <f t="shared" si="12"/>
        <v>0</v>
      </c>
      <c r="BI151" s="96">
        <f t="shared" si="13"/>
        <v>0</v>
      </c>
      <c r="BJ151" s="13" t="s">
        <v>22</v>
      </c>
      <c r="BK151" s="96">
        <f t="shared" si="14"/>
        <v>0</v>
      </c>
      <c r="BL151" s="13" t="s">
        <v>165</v>
      </c>
      <c r="BM151" s="13"/>
    </row>
    <row r="152" spans="2:65" s="1" customFormat="1" ht="22.5" customHeight="1">
      <c r="B152" s="121"/>
      <c r="C152" s="157" t="s">
        <v>213</v>
      </c>
      <c r="D152" s="157" t="s">
        <v>166</v>
      </c>
      <c r="E152" s="158" t="s">
        <v>214</v>
      </c>
      <c r="F152" s="221" t="s">
        <v>215</v>
      </c>
      <c r="G152" s="222"/>
      <c r="H152" s="222"/>
      <c r="I152" s="222"/>
      <c r="J152" s="159" t="s">
        <v>139</v>
      </c>
      <c r="K152" s="160">
        <v>10</v>
      </c>
      <c r="L152" s="223">
        <v>0</v>
      </c>
      <c r="M152" s="222"/>
      <c r="N152" s="224">
        <f t="shared" si="5"/>
        <v>0</v>
      </c>
      <c r="O152" s="225"/>
      <c r="P152" s="225"/>
      <c r="Q152" s="225"/>
      <c r="R152" s="123"/>
      <c r="T152" s="154" t="s">
        <v>3</v>
      </c>
      <c r="U152" s="39" t="s">
        <v>45</v>
      </c>
      <c r="V152" s="31"/>
      <c r="W152" s="155">
        <f t="shared" si="6"/>
        <v>0</v>
      </c>
      <c r="X152" s="155">
        <v>9.1E-05</v>
      </c>
      <c r="Y152" s="155">
        <f t="shared" si="7"/>
        <v>0.00091</v>
      </c>
      <c r="Z152" s="155">
        <v>0</v>
      </c>
      <c r="AA152" s="156">
        <f t="shared" si="8"/>
        <v>0</v>
      </c>
      <c r="AR152" s="13" t="s">
        <v>169</v>
      </c>
      <c r="AT152" s="13" t="s">
        <v>166</v>
      </c>
      <c r="AU152" s="13" t="s">
        <v>95</v>
      </c>
      <c r="AY152" s="13" t="s">
        <v>135</v>
      </c>
      <c r="BE152" s="96">
        <f t="shared" si="9"/>
        <v>0</v>
      </c>
      <c r="BF152" s="96">
        <f t="shared" si="10"/>
        <v>0</v>
      </c>
      <c r="BG152" s="96">
        <f t="shared" si="11"/>
        <v>0</v>
      </c>
      <c r="BH152" s="96">
        <f t="shared" si="12"/>
        <v>0</v>
      </c>
      <c r="BI152" s="96">
        <f t="shared" si="13"/>
        <v>0</v>
      </c>
      <c r="BJ152" s="13" t="s">
        <v>22</v>
      </c>
      <c r="BK152" s="96">
        <f t="shared" si="14"/>
        <v>0</v>
      </c>
      <c r="BL152" s="13" t="s">
        <v>169</v>
      </c>
      <c r="BM152" s="13"/>
    </row>
    <row r="153" spans="2:65" s="1" customFormat="1" ht="22.5" customHeight="1">
      <c r="B153" s="121"/>
      <c r="C153" s="157" t="s">
        <v>216</v>
      </c>
      <c r="D153" s="157" t="s">
        <v>166</v>
      </c>
      <c r="E153" s="158" t="s">
        <v>217</v>
      </c>
      <c r="F153" s="221" t="s">
        <v>218</v>
      </c>
      <c r="G153" s="222"/>
      <c r="H153" s="222"/>
      <c r="I153" s="222"/>
      <c r="J153" s="159" t="s">
        <v>139</v>
      </c>
      <c r="K153" s="160">
        <v>2</v>
      </c>
      <c r="L153" s="223">
        <v>0</v>
      </c>
      <c r="M153" s="222"/>
      <c r="N153" s="224">
        <f t="shared" si="5"/>
        <v>0</v>
      </c>
      <c r="O153" s="225"/>
      <c r="P153" s="225"/>
      <c r="Q153" s="225"/>
      <c r="R153" s="123"/>
      <c r="T153" s="154" t="s">
        <v>3</v>
      </c>
      <c r="U153" s="39" t="s">
        <v>45</v>
      </c>
      <c r="V153" s="31"/>
      <c r="W153" s="155">
        <f t="shared" si="6"/>
        <v>0</v>
      </c>
      <c r="X153" s="155">
        <v>0.000186</v>
      </c>
      <c r="Y153" s="155">
        <f t="shared" si="7"/>
        <v>0.000372</v>
      </c>
      <c r="Z153" s="155">
        <v>0</v>
      </c>
      <c r="AA153" s="156">
        <f t="shared" si="8"/>
        <v>0</v>
      </c>
      <c r="AR153" s="13" t="s">
        <v>169</v>
      </c>
      <c r="AT153" s="13" t="s">
        <v>166</v>
      </c>
      <c r="AU153" s="13" t="s">
        <v>95</v>
      </c>
      <c r="AY153" s="13" t="s">
        <v>135</v>
      </c>
      <c r="BE153" s="96">
        <f t="shared" si="9"/>
        <v>0</v>
      </c>
      <c r="BF153" s="96">
        <f t="shared" si="10"/>
        <v>0</v>
      </c>
      <c r="BG153" s="96">
        <f t="shared" si="11"/>
        <v>0</v>
      </c>
      <c r="BH153" s="96">
        <f t="shared" si="12"/>
        <v>0</v>
      </c>
      <c r="BI153" s="96">
        <f t="shared" si="13"/>
        <v>0</v>
      </c>
      <c r="BJ153" s="13" t="s">
        <v>22</v>
      </c>
      <c r="BK153" s="96">
        <f t="shared" si="14"/>
        <v>0</v>
      </c>
      <c r="BL153" s="13" t="s">
        <v>169</v>
      </c>
      <c r="BM153" s="13"/>
    </row>
    <row r="154" spans="2:65" s="1" customFormat="1" ht="31.5" customHeight="1">
      <c r="B154" s="121"/>
      <c r="C154" s="150" t="s">
        <v>219</v>
      </c>
      <c r="D154" s="150" t="s">
        <v>136</v>
      </c>
      <c r="E154" s="151" t="s">
        <v>220</v>
      </c>
      <c r="F154" s="233" t="s">
        <v>221</v>
      </c>
      <c r="G154" s="225"/>
      <c r="H154" s="225"/>
      <c r="I154" s="225"/>
      <c r="J154" s="152" t="s">
        <v>139</v>
      </c>
      <c r="K154" s="153">
        <v>16</v>
      </c>
      <c r="L154" s="230">
        <v>0</v>
      </c>
      <c r="M154" s="225"/>
      <c r="N154" s="234">
        <f t="shared" si="5"/>
        <v>0</v>
      </c>
      <c r="O154" s="225"/>
      <c r="P154" s="225"/>
      <c r="Q154" s="225"/>
      <c r="R154" s="123"/>
      <c r="T154" s="154" t="s">
        <v>3</v>
      </c>
      <c r="U154" s="39" t="s">
        <v>45</v>
      </c>
      <c r="V154" s="31"/>
      <c r="W154" s="155">
        <f t="shared" si="6"/>
        <v>0</v>
      </c>
      <c r="X154" s="155">
        <v>0</v>
      </c>
      <c r="Y154" s="155">
        <f t="shared" si="7"/>
        <v>0</v>
      </c>
      <c r="Z154" s="155">
        <v>0</v>
      </c>
      <c r="AA154" s="156">
        <f t="shared" si="8"/>
        <v>0</v>
      </c>
      <c r="AR154" s="13" t="s">
        <v>165</v>
      </c>
      <c r="AT154" s="13" t="s">
        <v>136</v>
      </c>
      <c r="AU154" s="13" t="s">
        <v>95</v>
      </c>
      <c r="AY154" s="13" t="s">
        <v>135</v>
      </c>
      <c r="BE154" s="96">
        <f t="shared" si="9"/>
        <v>0</v>
      </c>
      <c r="BF154" s="96">
        <f t="shared" si="10"/>
        <v>0</v>
      </c>
      <c r="BG154" s="96">
        <f t="shared" si="11"/>
        <v>0</v>
      </c>
      <c r="BH154" s="96">
        <f t="shared" si="12"/>
        <v>0</v>
      </c>
      <c r="BI154" s="96">
        <f t="shared" si="13"/>
        <v>0</v>
      </c>
      <c r="BJ154" s="13" t="s">
        <v>22</v>
      </c>
      <c r="BK154" s="96">
        <f t="shared" si="14"/>
        <v>0</v>
      </c>
      <c r="BL154" s="13" t="s">
        <v>165</v>
      </c>
      <c r="BM154" s="13"/>
    </row>
    <row r="155" spans="2:65" s="1" customFormat="1" ht="22.5" customHeight="1">
      <c r="B155" s="121"/>
      <c r="C155" s="157" t="s">
        <v>222</v>
      </c>
      <c r="D155" s="157" t="s">
        <v>166</v>
      </c>
      <c r="E155" s="158" t="s">
        <v>223</v>
      </c>
      <c r="F155" s="221" t="s">
        <v>224</v>
      </c>
      <c r="G155" s="222"/>
      <c r="H155" s="222"/>
      <c r="I155" s="222"/>
      <c r="J155" s="159" t="s">
        <v>139</v>
      </c>
      <c r="K155" s="160">
        <v>16</v>
      </c>
      <c r="L155" s="223">
        <v>0</v>
      </c>
      <c r="M155" s="222"/>
      <c r="N155" s="224">
        <f t="shared" si="5"/>
        <v>0</v>
      </c>
      <c r="O155" s="225"/>
      <c r="P155" s="225"/>
      <c r="Q155" s="225"/>
      <c r="R155" s="123"/>
      <c r="T155" s="154" t="s">
        <v>3</v>
      </c>
      <c r="U155" s="39" t="s">
        <v>45</v>
      </c>
      <c r="V155" s="31"/>
      <c r="W155" s="155">
        <f t="shared" si="6"/>
        <v>0</v>
      </c>
      <c r="X155" s="155">
        <v>6E-05</v>
      </c>
      <c r="Y155" s="155">
        <f t="shared" si="7"/>
        <v>0.00096</v>
      </c>
      <c r="Z155" s="155">
        <v>0</v>
      </c>
      <c r="AA155" s="156">
        <f t="shared" si="8"/>
        <v>0</v>
      </c>
      <c r="AR155" s="13" t="s">
        <v>169</v>
      </c>
      <c r="AT155" s="13" t="s">
        <v>166</v>
      </c>
      <c r="AU155" s="13" t="s">
        <v>95</v>
      </c>
      <c r="AY155" s="13" t="s">
        <v>135</v>
      </c>
      <c r="BE155" s="96">
        <f t="shared" si="9"/>
        <v>0</v>
      </c>
      <c r="BF155" s="96">
        <f t="shared" si="10"/>
        <v>0</v>
      </c>
      <c r="BG155" s="96">
        <f t="shared" si="11"/>
        <v>0</v>
      </c>
      <c r="BH155" s="96">
        <f t="shared" si="12"/>
        <v>0</v>
      </c>
      <c r="BI155" s="96">
        <f t="shared" si="13"/>
        <v>0</v>
      </c>
      <c r="BJ155" s="13" t="s">
        <v>22</v>
      </c>
      <c r="BK155" s="96">
        <f t="shared" si="14"/>
        <v>0</v>
      </c>
      <c r="BL155" s="13" t="s">
        <v>169</v>
      </c>
      <c r="BM155" s="13"/>
    </row>
    <row r="156" spans="2:65" s="1" customFormat="1" ht="31.5" customHeight="1">
      <c r="B156" s="121"/>
      <c r="C156" s="157" t="s">
        <v>225</v>
      </c>
      <c r="D156" s="157" t="s">
        <v>166</v>
      </c>
      <c r="E156" s="158" t="s">
        <v>226</v>
      </c>
      <c r="F156" s="221" t="s">
        <v>227</v>
      </c>
      <c r="G156" s="222"/>
      <c r="H156" s="222"/>
      <c r="I156" s="222"/>
      <c r="J156" s="159" t="s">
        <v>139</v>
      </c>
      <c r="K156" s="160">
        <v>3</v>
      </c>
      <c r="L156" s="223">
        <v>0</v>
      </c>
      <c r="M156" s="222"/>
      <c r="N156" s="224">
        <f t="shared" si="5"/>
        <v>0</v>
      </c>
      <c r="O156" s="225"/>
      <c r="P156" s="225"/>
      <c r="Q156" s="225"/>
      <c r="R156" s="123"/>
      <c r="T156" s="154" t="s">
        <v>3</v>
      </c>
      <c r="U156" s="39" t="s">
        <v>45</v>
      </c>
      <c r="V156" s="31"/>
      <c r="W156" s="155">
        <f t="shared" si="6"/>
        <v>0</v>
      </c>
      <c r="X156" s="155">
        <v>1E-05</v>
      </c>
      <c r="Y156" s="155">
        <f t="shared" si="7"/>
        <v>3.0000000000000004E-05</v>
      </c>
      <c r="Z156" s="155">
        <v>0</v>
      </c>
      <c r="AA156" s="156">
        <f t="shared" si="8"/>
        <v>0</v>
      </c>
      <c r="AR156" s="13" t="s">
        <v>169</v>
      </c>
      <c r="AT156" s="13" t="s">
        <v>166</v>
      </c>
      <c r="AU156" s="13" t="s">
        <v>95</v>
      </c>
      <c r="AY156" s="13" t="s">
        <v>135</v>
      </c>
      <c r="BE156" s="96">
        <f t="shared" si="9"/>
        <v>0</v>
      </c>
      <c r="BF156" s="96">
        <f t="shared" si="10"/>
        <v>0</v>
      </c>
      <c r="BG156" s="96">
        <f t="shared" si="11"/>
        <v>0</v>
      </c>
      <c r="BH156" s="96">
        <f t="shared" si="12"/>
        <v>0</v>
      </c>
      <c r="BI156" s="96">
        <f t="shared" si="13"/>
        <v>0</v>
      </c>
      <c r="BJ156" s="13" t="s">
        <v>22</v>
      </c>
      <c r="BK156" s="96">
        <f t="shared" si="14"/>
        <v>0</v>
      </c>
      <c r="BL156" s="13" t="s">
        <v>169</v>
      </c>
      <c r="BM156" s="13"/>
    </row>
    <row r="157" spans="2:65" s="1" customFormat="1" ht="31.5" customHeight="1">
      <c r="B157" s="121"/>
      <c r="C157" s="150" t="s">
        <v>228</v>
      </c>
      <c r="D157" s="150" t="s">
        <v>136</v>
      </c>
      <c r="E157" s="151" t="s">
        <v>229</v>
      </c>
      <c r="F157" s="233" t="s">
        <v>230</v>
      </c>
      <c r="G157" s="225"/>
      <c r="H157" s="225"/>
      <c r="I157" s="225"/>
      <c r="J157" s="152" t="s">
        <v>139</v>
      </c>
      <c r="K157" s="153">
        <v>54</v>
      </c>
      <c r="L157" s="230">
        <v>0</v>
      </c>
      <c r="M157" s="225"/>
      <c r="N157" s="234">
        <f t="shared" si="5"/>
        <v>0</v>
      </c>
      <c r="O157" s="225"/>
      <c r="P157" s="225"/>
      <c r="Q157" s="225"/>
      <c r="R157" s="123"/>
      <c r="T157" s="154" t="s">
        <v>3</v>
      </c>
      <c r="U157" s="39" t="s">
        <v>45</v>
      </c>
      <c r="V157" s="31"/>
      <c r="W157" s="155">
        <f t="shared" si="6"/>
        <v>0</v>
      </c>
      <c r="X157" s="155">
        <v>0</v>
      </c>
      <c r="Y157" s="155">
        <f t="shared" si="7"/>
        <v>0</v>
      </c>
      <c r="Z157" s="155">
        <v>0</v>
      </c>
      <c r="AA157" s="156">
        <f t="shared" si="8"/>
        <v>0</v>
      </c>
      <c r="AR157" s="13" t="s">
        <v>165</v>
      </c>
      <c r="AT157" s="13" t="s">
        <v>136</v>
      </c>
      <c r="AU157" s="13" t="s">
        <v>95</v>
      </c>
      <c r="AY157" s="13" t="s">
        <v>135</v>
      </c>
      <c r="BE157" s="96">
        <f t="shared" si="9"/>
        <v>0</v>
      </c>
      <c r="BF157" s="96">
        <f t="shared" si="10"/>
        <v>0</v>
      </c>
      <c r="BG157" s="96">
        <f t="shared" si="11"/>
        <v>0</v>
      </c>
      <c r="BH157" s="96">
        <f t="shared" si="12"/>
        <v>0</v>
      </c>
      <c r="BI157" s="96">
        <f t="shared" si="13"/>
        <v>0</v>
      </c>
      <c r="BJ157" s="13" t="s">
        <v>22</v>
      </c>
      <c r="BK157" s="96">
        <f t="shared" si="14"/>
        <v>0</v>
      </c>
      <c r="BL157" s="13" t="s">
        <v>165</v>
      </c>
      <c r="BM157" s="13"/>
    </row>
    <row r="158" spans="2:65" s="1" customFormat="1" ht="31.5" customHeight="1">
      <c r="B158" s="121"/>
      <c r="C158" s="150" t="s">
        <v>231</v>
      </c>
      <c r="D158" s="150" t="s">
        <v>136</v>
      </c>
      <c r="E158" s="151" t="s">
        <v>232</v>
      </c>
      <c r="F158" s="233" t="s">
        <v>233</v>
      </c>
      <c r="G158" s="225"/>
      <c r="H158" s="225"/>
      <c r="I158" s="225"/>
      <c r="J158" s="152" t="s">
        <v>139</v>
      </c>
      <c r="K158" s="153">
        <v>23</v>
      </c>
      <c r="L158" s="230">
        <v>0</v>
      </c>
      <c r="M158" s="225"/>
      <c r="N158" s="234">
        <f t="shared" si="5"/>
        <v>0</v>
      </c>
      <c r="O158" s="225"/>
      <c r="P158" s="225"/>
      <c r="Q158" s="225"/>
      <c r="R158" s="123"/>
      <c r="T158" s="154" t="s">
        <v>3</v>
      </c>
      <c r="U158" s="39" t="s">
        <v>45</v>
      </c>
      <c r="V158" s="31"/>
      <c r="W158" s="155">
        <f t="shared" si="6"/>
        <v>0</v>
      </c>
      <c r="X158" s="155">
        <v>0</v>
      </c>
      <c r="Y158" s="155">
        <f t="shared" si="7"/>
        <v>0</v>
      </c>
      <c r="Z158" s="155">
        <v>0</v>
      </c>
      <c r="AA158" s="156">
        <f t="shared" si="8"/>
        <v>0</v>
      </c>
      <c r="AR158" s="13" t="s">
        <v>165</v>
      </c>
      <c r="AT158" s="13" t="s">
        <v>136</v>
      </c>
      <c r="AU158" s="13" t="s">
        <v>95</v>
      </c>
      <c r="AY158" s="13" t="s">
        <v>135</v>
      </c>
      <c r="BE158" s="96">
        <f t="shared" si="9"/>
        <v>0</v>
      </c>
      <c r="BF158" s="96">
        <f t="shared" si="10"/>
        <v>0</v>
      </c>
      <c r="BG158" s="96">
        <f t="shared" si="11"/>
        <v>0</v>
      </c>
      <c r="BH158" s="96">
        <f t="shared" si="12"/>
        <v>0</v>
      </c>
      <c r="BI158" s="96">
        <f t="shared" si="13"/>
        <v>0</v>
      </c>
      <c r="BJ158" s="13" t="s">
        <v>22</v>
      </c>
      <c r="BK158" s="96">
        <f t="shared" si="14"/>
        <v>0</v>
      </c>
      <c r="BL158" s="13" t="s">
        <v>165</v>
      </c>
      <c r="BM158" s="13"/>
    </row>
    <row r="159" spans="2:65" s="1" customFormat="1" ht="22.5" customHeight="1">
      <c r="B159" s="121"/>
      <c r="C159" s="157" t="s">
        <v>234</v>
      </c>
      <c r="D159" s="157" t="s">
        <v>166</v>
      </c>
      <c r="E159" s="158" t="s">
        <v>235</v>
      </c>
      <c r="F159" s="221" t="s">
        <v>236</v>
      </c>
      <c r="G159" s="222"/>
      <c r="H159" s="222"/>
      <c r="I159" s="222"/>
      <c r="J159" s="159" t="s">
        <v>139</v>
      </c>
      <c r="K159" s="160">
        <v>77</v>
      </c>
      <c r="L159" s="223">
        <v>0</v>
      </c>
      <c r="M159" s="222"/>
      <c r="N159" s="224">
        <f t="shared" si="5"/>
        <v>0</v>
      </c>
      <c r="O159" s="225"/>
      <c r="P159" s="225"/>
      <c r="Q159" s="225"/>
      <c r="R159" s="123"/>
      <c r="T159" s="154" t="s">
        <v>3</v>
      </c>
      <c r="U159" s="39" t="s">
        <v>45</v>
      </c>
      <c r="V159" s="31"/>
      <c r="W159" s="155">
        <f t="shared" si="6"/>
        <v>0</v>
      </c>
      <c r="X159" s="155">
        <v>6E-05</v>
      </c>
      <c r="Y159" s="155">
        <f t="shared" si="7"/>
        <v>0.00462</v>
      </c>
      <c r="Z159" s="155">
        <v>0</v>
      </c>
      <c r="AA159" s="156">
        <f t="shared" si="8"/>
        <v>0</v>
      </c>
      <c r="AR159" s="13" t="s">
        <v>169</v>
      </c>
      <c r="AT159" s="13" t="s">
        <v>166</v>
      </c>
      <c r="AU159" s="13" t="s">
        <v>95</v>
      </c>
      <c r="AY159" s="13" t="s">
        <v>135</v>
      </c>
      <c r="BE159" s="96">
        <f t="shared" si="9"/>
        <v>0</v>
      </c>
      <c r="BF159" s="96">
        <f t="shared" si="10"/>
        <v>0</v>
      </c>
      <c r="BG159" s="96">
        <f t="shared" si="11"/>
        <v>0</v>
      </c>
      <c r="BH159" s="96">
        <f t="shared" si="12"/>
        <v>0</v>
      </c>
      <c r="BI159" s="96">
        <f t="shared" si="13"/>
        <v>0</v>
      </c>
      <c r="BJ159" s="13" t="s">
        <v>22</v>
      </c>
      <c r="BK159" s="96">
        <f t="shared" si="14"/>
        <v>0</v>
      </c>
      <c r="BL159" s="13" t="s">
        <v>169</v>
      </c>
      <c r="BM159" s="13"/>
    </row>
    <row r="160" spans="2:65" s="1" customFormat="1" ht="22.5" customHeight="1">
      <c r="B160" s="121"/>
      <c r="C160" s="150" t="s">
        <v>237</v>
      </c>
      <c r="D160" s="150" t="s">
        <v>136</v>
      </c>
      <c r="E160" s="151" t="s">
        <v>238</v>
      </c>
      <c r="F160" s="233" t="s">
        <v>239</v>
      </c>
      <c r="G160" s="225"/>
      <c r="H160" s="225"/>
      <c r="I160" s="225"/>
      <c r="J160" s="152" t="s">
        <v>139</v>
      </c>
      <c r="K160" s="153">
        <v>10</v>
      </c>
      <c r="L160" s="230">
        <v>0</v>
      </c>
      <c r="M160" s="225"/>
      <c r="N160" s="234">
        <f t="shared" si="5"/>
        <v>0</v>
      </c>
      <c r="O160" s="225"/>
      <c r="P160" s="225"/>
      <c r="Q160" s="225"/>
      <c r="R160" s="123"/>
      <c r="T160" s="154" t="s">
        <v>3</v>
      </c>
      <c r="U160" s="39" t="s">
        <v>45</v>
      </c>
      <c r="V160" s="31"/>
      <c r="W160" s="155">
        <f t="shared" si="6"/>
        <v>0</v>
      </c>
      <c r="X160" s="155">
        <v>0</v>
      </c>
      <c r="Y160" s="155">
        <f t="shared" si="7"/>
        <v>0</v>
      </c>
      <c r="Z160" s="155">
        <v>0</v>
      </c>
      <c r="AA160" s="156">
        <f t="shared" si="8"/>
        <v>0</v>
      </c>
      <c r="AR160" s="13" t="s">
        <v>165</v>
      </c>
      <c r="AT160" s="13" t="s">
        <v>136</v>
      </c>
      <c r="AU160" s="13" t="s">
        <v>95</v>
      </c>
      <c r="AY160" s="13" t="s">
        <v>135</v>
      </c>
      <c r="BE160" s="96">
        <f t="shared" si="9"/>
        <v>0</v>
      </c>
      <c r="BF160" s="96">
        <f t="shared" si="10"/>
        <v>0</v>
      </c>
      <c r="BG160" s="96">
        <f t="shared" si="11"/>
        <v>0</v>
      </c>
      <c r="BH160" s="96">
        <f t="shared" si="12"/>
        <v>0</v>
      </c>
      <c r="BI160" s="96">
        <f t="shared" si="13"/>
        <v>0</v>
      </c>
      <c r="BJ160" s="13" t="s">
        <v>22</v>
      </c>
      <c r="BK160" s="96">
        <f t="shared" si="14"/>
        <v>0</v>
      </c>
      <c r="BL160" s="13" t="s">
        <v>165</v>
      </c>
      <c r="BM160" s="13"/>
    </row>
    <row r="161" spans="2:65" s="1" customFormat="1" ht="31.5" customHeight="1">
      <c r="B161" s="121"/>
      <c r="C161" s="150" t="s">
        <v>240</v>
      </c>
      <c r="D161" s="150" t="s">
        <v>136</v>
      </c>
      <c r="E161" s="151" t="s">
        <v>241</v>
      </c>
      <c r="F161" s="233" t="s">
        <v>242</v>
      </c>
      <c r="G161" s="225"/>
      <c r="H161" s="225"/>
      <c r="I161" s="225"/>
      <c r="J161" s="152" t="s">
        <v>139</v>
      </c>
      <c r="K161" s="153">
        <v>50</v>
      </c>
      <c r="L161" s="230">
        <v>0</v>
      </c>
      <c r="M161" s="225"/>
      <c r="N161" s="234">
        <f t="shared" si="5"/>
        <v>0</v>
      </c>
      <c r="O161" s="225"/>
      <c r="P161" s="225"/>
      <c r="Q161" s="225"/>
      <c r="R161" s="123"/>
      <c r="T161" s="154" t="s">
        <v>3</v>
      </c>
      <c r="U161" s="39" t="s">
        <v>45</v>
      </c>
      <c r="V161" s="31"/>
      <c r="W161" s="155">
        <f t="shared" si="6"/>
        <v>0</v>
      </c>
      <c r="X161" s="155">
        <v>0</v>
      </c>
      <c r="Y161" s="155">
        <f t="shared" si="7"/>
        <v>0</v>
      </c>
      <c r="Z161" s="155">
        <v>0</v>
      </c>
      <c r="AA161" s="156">
        <f t="shared" si="8"/>
        <v>0</v>
      </c>
      <c r="AR161" s="13" t="s">
        <v>165</v>
      </c>
      <c r="AT161" s="13" t="s">
        <v>136</v>
      </c>
      <c r="AU161" s="13" t="s">
        <v>95</v>
      </c>
      <c r="AY161" s="13" t="s">
        <v>135</v>
      </c>
      <c r="BE161" s="96">
        <f t="shared" si="9"/>
        <v>0</v>
      </c>
      <c r="BF161" s="96">
        <f t="shared" si="10"/>
        <v>0</v>
      </c>
      <c r="BG161" s="96">
        <f t="shared" si="11"/>
        <v>0</v>
      </c>
      <c r="BH161" s="96">
        <f t="shared" si="12"/>
        <v>0</v>
      </c>
      <c r="BI161" s="96">
        <f t="shared" si="13"/>
        <v>0</v>
      </c>
      <c r="BJ161" s="13" t="s">
        <v>22</v>
      </c>
      <c r="BK161" s="96">
        <f t="shared" si="14"/>
        <v>0</v>
      </c>
      <c r="BL161" s="13" t="s">
        <v>165</v>
      </c>
      <c r="BM161" s="13"/>
    </row>
    <row r="162" spans="2:65" s="1" customFormat="1" ht="31.5" customHeight="1">
      <c r="B162" s="121"/>
      <c r="C162" s="150" t="s">
        <v>243</v>
      </c>
      <c r="D162" s="150" t="s">
        <v>136</v>
      </c>
      <c r="E162" s="151" t="s">
        <v>244</v>
      </c>
      <c r="F162" s="233" t="s">
        <v>245</v>
      </c>
      <c r="G162" s="225"/>
      <c r="H162" s="225"/>
      <c r="I162" s="225"/>
      <c r="J162" s="152" t="s">
        <v>139</v>
      </c>
      <c r="K162" s="153">
        <v>8</v>
      </c>
      <c r="L162" s="230">
        <v>0</v>
      </c>
      <c r="M162" s="225"/>
      <c r="N162" s="234">
        <f t="shared" si="5"/>
        <v>0</v>
      </c>
      <c r="O162" s="225"/>
      <c r="P162" s="225"/>
      <c r="Q162" s="225"/>
      <c r="R162" s="123"/>
      <c r="T162" s="154" t="s">
        <v>3</v>
      </c>
      <c r="U162" s="39" t="s">
        <v>45</v>
      </c>
      <c r="V162" s="31"/>
      <c r="W162" s="155">
        <f t="shared" si="6"/>
        <v>0</v>
      </c>
      <c r="X162" s="155">
        <v>0</v>
      </c>
      <c r="Y162" s="155">
        <f t="shared" si="7"/>
        <v>0</v>
      </c>
      <c r="Z162" s="155">
        <v>0</v>
      </c>
      <c r="AA162" s="156">
        <f t="shared" si="8"/>
        <v>0</v>
      </c>
      <c r="AR162" s="13" t="s">
        <v>165</v>
      </c>
      <c r="AT162" s="13" t="s">
        <v>136</v>
      </c>
      <c r="AU162" s="13" t="s">
        <v>95</v>
      </c>
      <c r="AY162" s="13" t="s">
        <v>135</v>
      </c>
      <c r="BE162" s="96">
        <f t="shared" si="9"/>
        <v>0</v>
      </c>
      <c r="BF162" s="96">
        <f t="shared" si="10"/>
        <v>0</v>
      </c>
      <c r="BG162" s="96">
        <f t="shared" si="11"/>
        <v>0</v>
      </c>
      <c r="BH162" s="96">
        <f t="shared" si="12"/>
        <v>0</v>
      </c>
      <c r="BI162" s="96">
        <f t="shared" si="13"/>
        <v>0</v>
      </c>
      <c r="BJ162" s="13" t="s">
        <v>22</v>
      </c>
      <c r="BK162" s="96">
        <f t="shared" si="14"/>
        <v>0</v>
      </c>
      <c r="BL162" s="13" t="s">
        <v>165</v>
      </c>
      <c r="BM162" s="13"/>
    </row>
    <row r="163" spans="2:65" s="1" customFormat="1" ht="22.5" customHeight="1">
      <c r="B163" s="121"/>
      <c r="C163" s="150" t="s">
        <v>246</v>
      </c>
      <c r="D163" s="150" t="s">
        <v>136</v>
      </c>
      <c r="E163" s="151" t="s">
        <v>247</v>
      </c>
      <c r="F163" s="233" t="s">
        <v>248</v>
      </c>
      <c r="G163" s="225"/>
      <c r="H163" s="225"/>
      <c r="I163" s="225"/>
      <c r="J163" s="152" t="s">
        <v>139</v>
      </c>
      <c r="K163" s="153">
        <v>12</v>
      </c>
      <c r="L163" s="230">
        <v>0</v>
      </c>
      <c r="M163" s="225"/>
      <c r="N163" s="234">
        <f t="shared" si="5"/>
        <v>0</v>
      </c>
      <c r="O163" s="225"/>
      <c r="P163" s="225"/>
      <c r="Q163" s="225"/>
      <c r="R163" s="123"/>
      <c r="T163" s="154" t="s">
        <v>3</v>
      </c>
      <c r="U163" s="39" t="s">
        <v>45</v>
      </c>
      <c r="V163" s="31"/>
      <c r="W163" s="155">
        <f t="shared" si="6"/>
        <v>0</v>
      </c>
      <c r="X163" s="155">
        <v>0</v>
      </c>
      <c r="Y163" s="155">
        <f t="shared" si="7"/>
        <v>0</v>
      </c>
      <c r="Z163" s="155">
        <v>0</v>
      </c>
      <c r="AA163" s="156">
        <f t="shared" si="8"/>
        <v>0</v>
      </c>
      <c r="AR163" s="13" t="s">
        <v>165</v>
      </c>
      <c r="AT163" s="13" t="s">
        <v>136</v>
      </c>
      <c r="AU163" s="13" t="s">
        <v>95</v>
      </c>
      <c r="AY163" s="13" t="s">
        <v>135</v>
      </c>
      <c r="BE163" s="96">
        <f t="shared" si="9"/>
        <v>0</v>
      </c>
      <c r="BF163" s="96">
        <f t="shared" si="10"/>
        <v>0</v>
      </c>
      <c r="BG163" s="96">
        <f t="shared" si="11"/>
        <v>0</v>
      </c>
      <c r="BH163" s="96">
        <f t="shared" si="12"/>
        <v>0</v>
      </c>
      <c r="BI163" s="96">
        <f t="shared" si="13"/>
        <v>0</v>
      </c>
      <c r="BJ163" s="13" t="s">
        <v>22</v>
      </c>
      <c r="BK163" s="96">
        <f t="shared" si="14"/>
        <v>0</v>
      </c>
      <c r="BL163" s="13" t="s">
        <v>165</v>
      </c>
      <c r="BM163" s="13"/>
    </row>
    <row r="164" spans="2:65" s="1" customFormat="1" ht="31.5" customHeight="1">
      <c r="B164" s="121"/>
      <c r="C164" s="150" t="s">
        <v>249</v>
      </c>
      <c r="D164" s="150" t="s">
        <v>136</v>
      </c>
      <c r="E164" s="151" t="s">
        <v>250</v>
      </c>
      <c r="F164" s="233" t="s">
        <v>251</v>
      </c>
      <c r="G164" s="225"/>
      <c r="H164" s="225"/>
      <c r="I164" s="225"/>
      <c r="J164" s="152" t="s">
        <v>139</v>
      </c>
      <c r="K164" s="153">
        <v>33</v>
      </c>
      <c r="L164" s="230">
        <v>0</v>
      </c>
      <c r="M164" s="225"/>
      <c r="N164" s="234">
        <f t="shared" si="5"/>
        <v>0</v>
      </c>
      <c r="O164" s="225"/>
      <c r="P164" s="225"/>
      <c r="Q164" s="225"/>
      <c r="R164" s="123"/>
      <c r="T164" s="154" t="s">
        <v>3</v>
      </c>
      <c r="U164" s="39" t="s">
        <v>45</v>
      </c>
      <c r="V164" s="31"/>
      <c r="W164" s="155">
        <f t="shared" si="6"/>
        <v>0</v>
      </c>
      <c r="X164" s="155">
        <v>0</v>
      </c>
      <c r="Y164" s="155">
        <f t="shared" si="7"/>
        <v>0</v>
      </c>
      <c r="Z164" s="155">
        <v>0</v>
      </c>
      <c r="AA164" s="156">
        <f t="shared" si="8"/>
        <v>0</v>
      </c>
      <c r="AR164" s="13" t="s">
        <v>165</v>
      </c>
      <c r="AT164" s="13" t="s">
        <v>136</v>
      </c>
      <c r="AU164" s="13" t="s">
        <v>95</v>
      </c>
      <c r="AY164" s="13" t="s">
        <v>135</v>
      </c>
      <c r="BE164" s="96">
        <f t="shared" si="9"/>
        <v>0</v>
      </c>
      <c r="BF164" s="96">
        <f t="shared" si="10"/>
        <v>0</v>
      </c>
      <c r="BG164" s="96">
        <f t="shared" si="11"/>
        <v>0</v>
      </c>
      <c r="BH164" s="96">
        <f t="shared" si="12"/>
        <v>0</v>
      </c>
      <c r="BI164" s="96">
        <f t="shared" si="13"/>
        <v>0</v>
      </c>
      <c r="BJ164" s="13" t="s">
        <v>22</v>
      </c>
      <c r="BK164" s="96">
        <f t="shared" si="14"/>
        <v>0</v>
      </c>
      <c r="BL164" s="13" t="s">
        <v>165</v>
      </c>
      <c r="BM164" s="13"/>
    </row>
    <row r="165" spans="2:65" s="1" customFormat="1" ht="44.25" customHeight="1">
      <c r="B165" s="121"/>
      <c r="C165" s="150" t="s">
        <v>252</v>
      </c>
      <c r="D165" s="150" t="s">
        <v>136</v>
      </c>
      <c r="E165" s="151" t="s">
        <v>253</v>
      </c>
      <c r="F165" s="233" t="s">
        <v>254</v>
      </c>
      <c r="G165" s="225"/>
      <c r="H165" s="225"/>
      <c r="I165" s="225"/>
      <c r="J165" s="152" t="s">
        <v>139</v>
      </c>
      <c r="K165" s="153">
        <v>1</v>
      </c>
      <c r="L165" s="230">
        <v>0</v>
      </c>
      <c r="M165" s="225"/>
      <c r="N165" s="234">
        <f t="shared" si="5"/>
        <v>0</v>
      </c>
      <c r="O165" s="225"/>
      <c r="P165" s="225"/>
      <c r="Q165" s="225"/>
      <c r="R165" s="123"/>
      <c r="T165" s="154" t="s">
        <v>3</v>
      </c>
      <c r="U165" s="39" t="s">
        <v>45</v>
      </c>
      <c r="V165" s="31"/>
      <c r="W165" s="155">
        <f t="shared" si="6"/>
        <v>0</v>
      </c>
      <c r="X165" s="155">
        <v>0</v>
      </c>
      <c r="Y165" s="155">
        <f t="shared" si="7"/>
        <v>0</v>
      </c>
      <c r="Z165" s="155">
        <v>0</v>
      </c>
      <c r="AA165" s="156">
        <f t="shared" si="8"/>
        <v>0</v>
      </c>
      <c r="AR165" s="13" t="s">
        <v>165</v>
      </c>
      <c r="AT165" s="13" t="s">
        <v>136</v>
      </c>
      <c r="AU165" s="13" t="s">
        <v>95</v>
      </c>
      <c r="AY165" s="13" t="s">
        <v>135</v>
      </c>
      <c r="BE165" s="96">
        <f t="shared" si="9"/>
        <v>0</v>
      </c>
      <c r="BF165" s="96">
        <f t="shared" si="10"/>
        <v>0</v>
      </c>
      <c r="BG165" s="96">
        <f t="shared" si="11"/>
        <v>0</v>
      </c>
      <c r="BH165" s="96">
        <f t="shared" si="12"/>
        <v>0</v>
      </c>
      <c r="BI165" s="96">
        <f t="shared" si="13"/>
        <v>0</v>
      </c>
      <c r="BJ165" s="13" t="s">
        <v>22</v>
      </c>
      <c r="BK165" s="96">
        <f t="shared" si="14"/>
        <v>0</v>
      </c>
      <c r="BL165" s="13" t="s">
        <v>165</v>
      </c>
      <c r="BM165" s="13"/>
    </row>
    <row r="166" spans="2:65" s="1" customFormat="1" ht="44.25" customHeight="1">
      <c r="B166" s="121"/>
      <c r="C166" s="150" t="s">
        <v>255</v>
      </c>
      <c r="D166" s="150" t="s">
        <v>136</v>
      </c>
      <c r="E166" s="151" t="s">
        <v>256</v>
      </c>
      <c r="F166" s="233" t="s">
        <v>257</v>
      </c>
      <c r="G166" s="225"/>
      <c r="H166" s="225"/>
      <c r="I166" s="225"/>
      <c r="J166" s="152" t="s">
        <v>164</v>
      </c>
      <c r="K166" s="153">
        <v>60</v>
      </c>
      <c r="L166" s="230">
        <v>0</v>
      </c>
      <c r="M166" s="225"/>
      <c r="N166" s="234">
        <f t="shared" si="5"/>
        <v>0</v>
      </c>
      <c r="O166" s="225"/>
      <c r="P166" s="225"/>
      <c r="Q166" s="225"/>
      <c r="R166" s="123"/>
      <c r="T166" s="154" t="s">
        <v>3</v>
      </c>
      <c r="U166" s="39" t="s">
        <v>45</v>
      </c>
      <c r="V166" s="31"/>
      <c r="W166" s="155">
        <f t="shared" si="6"/>
        <v>0</v>
      </c>
      <c r="X166" s="155">
        <v>0</v>
      </c>
      <c r="Y166" s="155">
        <f t="shared" si="7"/>
        <v>0</v>
      </c>
      <c r="Z166" s="155">
        <v>0</v>
      </c>
      <c r="AA166" s="156">
        <f t="shared" si="8"/>
        <v>0</v>
      </c>
      <c r="AR166" s="13" t="s">
        <v>165</v>
      </c>
      <c r="AT166" s="13" t="s">
        <v>136</v>
      </c>
      <c r="AU166" s="13" t="s">
        <v>95</v>
      </c>
      <c r="AY166" s="13" t="s">
        <v>135</v>
      </c>
      <c r="BE166" s="96">
        <f t="shared" si="9"/>
        <v>0</v>
      </c>
      <c r="BF166" s="96">
        <f t="shared" si="10"/>
        <v>0</v>
      </c>
      <c r="BG166" s="96">
        <f t="shared" si="11"/>
        <v>0</v>
      </c>
      <c r="BH166" s="96">
        <f t="shared" si="12"/>
        <v>0</v>
      </c>
      <c r="BI166" s="96">
        <f t="shared" si="13"/>
        <v>0</v>
      </c>
      <c r="BJ166" s="13" t="s">
        <v>22</v>
      </c>
      <c r="BK166" s="96">
        <f t="shared" si="14"/>
        <v>0</v>
      </c>
      <c r="BL166" s="13" t="s">
        <v>165</v>
      </c>
      <c r="BM166" s="13"/>
    </row>
    <row r="167" spans="2:65" s="1" customFormat="1" ht="22.5" customHeight="1">
      <c r="B167" s="121"/>
      <c r="C167" s="157" t="s">
        <v>258</v>
      </c>
      <c r="D167" s="157" t="s">
        <v>166</v>
      </c>
      <c r="E167" s="158" t="s">
        <v>259</v>
      </c>
      <c r="F167" s="221" t="s">
        <v>260</v>
      </c>
      <c r="G167" s="222"/>
      <c r="H167" s="222"/>
      <c r="I167" s="222"/>
      <c r="J167" s="159" t="s">
        <v>164</v>
      </c>
      <c r="K167" s="160">
        <v>60</v>
      </c>
      <c r="L167" s="223">
        <v>0</v>
      </c>
      <c r="M167" s="222"/>
      <c r="N167" s="224">
        <f aca="true" t="shared" si="15" ref="N167:N197">ROUND(L167*K167,2)</f>
        <v>0</v>
      </c>
      <c r="O167" s="225"/>
      <c r="P167" s="225"/>
      <c r="Q167" s="225"/>
      <c r="R167" s="123"/>
      <c r="T167" s="154" t="s">
        <v>3</v>
      </c>
      <c r="U167" s="39" t="s">
        <v>45</v>
      </c>
      <c r="V167" s="31"/>
      <c r="W167" s="155">
        <f aca="true" t="shared" si="16" ref="W167:W197">V167*K167</f>
        <v>0</v>
      </c>
      <c r="X167" s="155">
        <v>9.7E-05</v>
      </c>
      <c r="Y167" s="155">
        <f aca="true" t="shared" si="17" ref="Y167:Y197">X167*K167</f>
        <v>0.00582</v>
      </c>
      <c r="Z167" s="155">
        <v>0</v>
      </c>
      <c r="AA167" s="156">
        <f aca="true" t="shared" si="18" ref="AA167:AA197">Z167*K167</f>
        <v>0</v>
      </c>
      <c r="AR167" s="13" t="s">
        <v>169</v>
      </c>
      <c r="AT167" s="13" t="s">
        <v>166</v>
      </c>
      <c r="AU167" s="13" t="s">
        <v>95</v>
      </c>
      <c r="AY167" s="13" t="s">
        <v>135</v>
      </c>
      <c r="BE167" s="96">
        <f aca="true" t="shared" si="19" ref="BE167:BE197">IF(U167="základní",N167,0)</f>
        <v>0</v>
      </c>
      <c r="BF167" s="96">
        <f aca="true" t="shared" si="20" ref="BF167:BF197">IF(U167="snížená",N167,0)</f>
        <v>0</v>
      </c>
      <c r="BG167" s="96">
        <f aca="true" t="shared" si="21" ref="BG167:BG197">IF(U167="zákl. přenesená",N167,0)</f>
        <v>0</v>
      </c>
      <c r="BH167" s="96">
        <f aca="true" t="shared" si="22" ref="BH167:BH197">IF(U167="sníž. přenesená",N167,0)</f>
        <v>0</v>
      </c>
      <c r="BI167" s="96">
        <f aca="true" t="shared" si="23" ref="BI167:BI197">IF(U167="nulová",N167,0)</f>
        <v>0</v>
      </c>
      <c r="BJ167" s="13" t="s">
        <v>22</v>
      </c>
      <c r="BK167" s="96">
        <f aca="true" t="shared" si="24" ref="BK167:BK197">ROUND(L167*K167,2)</f>
        <v>0</v>
      </c>
      <c r="BL167" s="13" t="s">
        <v>169</v>
      </c>
      <c r="BM167" s="13"/>
    </row>
    <row r="168" spans="2:65" s="1" customFormat="1" ht="44.25" customHeight="1">
      <c r="B168" s="121"/>
      <c r="C168" s="150" t="s">
        <v>261</v>
      </c>
      <c r="D168" s="150" t="s">
        <v>136</v>
      </c>
      <c r="E168" s="151" t="s">
        <v>262</v>
      </c>
      <c r="F168" s="233" t="s">
        <v>263</v>
      </c>
      <c r="G168" s="225"/>
      <c r="H168" s="225"/>
      <c r="I168" s="225"/>
      <c r="J168" s="152" t="s">
        <v>164</v>
      </c>
      <c r="K168" s="153">
        <v>420</v>
      </c>
      <c r="L168" s="230">
        <v>0</v>
      </c>
      <c r="M168" s="225"/>
      <c r="N168" s="234">
        <f t="shared" si="15"/>
        <v>0</v>
      </c>
      <c r="O168" s="225"/>
      <c r="P168" s="225"/>
      <c r="Q168" s="225"/>
      <c r="R168" s="123"/>
      <c r="T168" s="154" t="s">
        <v>3</v>
      </c>
      <c r="U168" s="39" t="s">
        <v>45</v>
      </c>
      <c r="V168" s="31"/>
      <c r="W168" s="155">
        <f t="shared" si="16"/>
        <v>0</v>
      </c>
      <c r="X168" s="155">
        <v>0</v>
      </c>
      <c r="Y168" s="155">
        <f t="shared" si="17"/>
        <v>0</v>
      </c>
      <c r="Z168" s="155">
        <v>0</v>
      </c>
      <c r="AA168" s="156">
        <f t="shared" si="18"/>
        <v>0</v>
      </c>
      <c r="AR168" s="13" t="s">
        <v>165</v>
      </c>
      <c r="AT168" s="13" t="s">
        <v>136</v>
      </c>
      <c r="AU168" s="13" t="s">
        <v>95</v>
      </c>
      <c r="AY168" s="13" t="s">
        <v>135</v>
      </c>
      <c r="BE168" s="96">
        <f t="shared" si="19"/>
        <v>0</v>
      </c>
      <c r="BF168" s="96">
        <f t="shared" si="20"/>
        <v>0</v>
      </c>
      <c r="BG168" s="96">
        <f t="shared" si="21"/>
        <v>0</v>
      </c>
      <c r="BH168" s="96">
        <f t="shared" si="22"/>
        <v>0</v>
      </c>
      <c r="BI168" s="96">
        <f t="shared" si="23"/>
        <v>0</v>
      </c>
      <c r="BJ168" s="13" t="s">
        <v>22</v>
      </c>
      <c r="BK168" s="96">
        <f t="shared" si="24"/>
        <v>0</v>
      </c>
      <c r="BL168" s="13" t="s">
        <v>165</v>
      </c>
      <c r="BM168" s="13"/>
    </row>
    <row r="169" spans="2:65" s="1" customFormat="1" ht="22.5" customHeight="1">
      <c r="B169" s="121"/>
      <c r="C169" s="157" t="s">
        <v>264</v>
      </c>
      <c r="D169" s="157" t="s">
        <v>166</v>
      </c>
      <c r="E169" s="158" t="s">
        <v>265</v>
      </c>
      <c r="F169" s="221" t="s">
        <v>266</v>
      </c>
      <c r="G169" s="222"/>
      <c r="H169" s="222"/>
      <c r="I169" s="222"/>
      <c r="J169" s="159" t="s">
        <v>164</v>
      </c>
      <c r="K169" s="160">
        <v>420</v>
      </c>
      <c r="L169" s="223">
        <v>0</v>
      </c>
      <c r="M169" s="222"/>
      <c r="N169" s="224">
        <f t="shared" si="15"/>
        <v>0</v>
      </c>
      <c r="O169" s="225"/>
      <c r="P169" s="225"/>
      <c r="Q169" s="225"/>
      <c r="R169" s="123"/>
      <c r="T169" s="154" t="s">
        <v>3</v>
      </c>
      <c r="U169" s="39" t="s">
        <v>45</v>
      </c>
      <c r="V169" s="31"/>
      <c r="W169" s="155">
        <f t="shared" si="16"/>
        <v>0</v>
      </c>
      <c r="X169" s="155">
        <v>0.000117</v>
      </c>
      <c r="Y169" s="155">
        <f t="shared" si="17"/>
        <v>0.049139999999999996</v>
      </c>
      <c r="Z169" s="155">
        <v>0</v>
      </c>
      <c r="AA169" s="156">
        <f t="shared" si="18"/>
        <v>0</v>
      </c>
      <c r="AR169" s="13" t="s">
        <v>169</v>
      </c>
      <c r="AT169" s="13" t="s">
        <v>166</v>
      </c>
      <c r="AU169" s="13" t="s">
        <v>95</v>
      </c>
      <c r="AY169" s="13" t="s">
        <v>135</v>
      </c>
      <c r="BE169" s="96">
        <f t="shared" si="19"/>
        <v>0</v>
      </c>
      <c r="BF169" s="96">
        <f t="shared" si="20"/>
        <v>0</v>
      </c>
      <c r="BG169" s="96">
        <f t="shared" si="21"/>
        <v>0</v>
      </c>
      <c r="BH169" s="96">
        <f t="shared" si="22"/>
        <v>0</v>
      </c>
      <c r="BI169" s="96">
        <f t="shared" si="23"/>
        <v>0</v>
      </c>
      <c r="BJ169" s="13" t="s">
        <v>22</v>
      </c>
      <c r="BK169" s="96">
        <f t="shared" si="24"/>
        <v>0</v>
      </c>
      <c r="BL169" s="13" t="s">
        <v>169</v>
      </c>
      <c r="BM169" s="13"/>
    </row>
    <row r="170" spans="2:65" s="1" customFormat="1" ht="44.25" customHeight="1">
      <c r="B170" s="121"/>
      <c r="C170" s="150" t="s">
        <v>267</v>
      </c>
      <c r="D170" s="150" t="s">
        <v>136</v>
      </c>
      <c r="E170" s="151" t="s">
        <v>268</v>
      </c>
      <c r="F170" s="233" t="s">
        <v>269</v>
      </c>
      <c r="G170" s="225"/>
      <c r="H170" s="225"/>
      <c r="I170" s="225"/>
      <c r="J170" s="152" t="s">
        <v>164</v>
      </c>
      <c r="K170" s="153">
        <v>680</v>
      </c>
      <c r="L170" s="230">
        <v>0</v>
      </c>
      <c r="M170" s="225"/>
      <c r="N170" s="234">
        <f t="shared" si="15"/>
        <v>0</v>
      </c>
      <c r="O170" s="225"/>
      <c r="P170" s="225"/>
      <c r="Q170" s="225"/>
      <c r="R170" s="123"/>
      <c r="T170" s="154" t="s">
        <v>3</v>
      </c>
      <c r="U170" s="39" t="s">
        <v>45</v>
      </c>
      <c r="V170" s="31"/>
      <c r="W170" s="155">
        <f t="shared" si="16"/>
        <v>0</v>
      </c>
      <c r="X170" s="155">
        <v>0</v>
      </c>
      <c r="Y170" s="155">
        <f t="shared" si="17"/>
        <v>0</v>
      </c>
      <c r="Z170" s="155">
        <v>0</v>
      </c>
      <c r="AA170" s="156">
        <f t="shared" si="18"/>
        <v>0</v>
      </c>
      <c r="AR170" s="13" t="s">
        <v>165</v>
      </c>
      <c r="AT170" s="13" t="s">
        <v>136</v>
      </c>
      <c r="AU170" s="13" t="s">
        <v>95</v>
      </c>
      <c r="AY170" s="13" t="s">
        <v>135</v>
      </c>
      <c r="BE170" s="96">
        <f t="shared" si="19"/>
        <v>0</v>
      </c>
      <c r="BF170" s="96">
        <f t="shared" si="20"/>
        <v>0</v>
      </c>
      <c r="BG170" s="96">
        <f t="shared" si="21"/>
        <v>0</v>
      </c>
      <c r="BH170" s="96">
        <f t="shared" si="22"/>
        <v>0</v>
      </c>
      <c r="BI170" s="96">
        <f t="shared" si="23"/>
        <v>0</v>
      </c>
      <c r="BJ170" s="13" t="s">
        <v>22</v>
      </c>
      <c r="BK170" s="96">
        <f t="shared" si="24"/>
        <v>0</v>
      </c>
      <c r="BL170" s="13" t="s">
        <v>165</v>
      </c>
      <c r="BM170" s="13"/>
    </row>
    <row r="171" spans="2:65" s="1" customFormat="1" ht="22.5" customHeight="1">
      <c r="B171" s="121"/>
      <c r="C171" s="157" t="s">
        <v>270</v>
      </c>
      <c r="D171" s="157" t="s">
        <v>166</v>
      </c>
      <c r="E171" s="158" t="s">
        <v>271</v>
      </c>
      <c r="F171" s="221" t="s">
        <v>272</v>
      </c>
      <c r="G171" s="222"/>
      <c r="H171" s="222"/>
      <c r="I171" s="222"/>
      <c r="J171" s="159" t="s">
        <v>164</v>
      </c>
      <c r="K171" s="160">
        <v>680</v>
      </c>
      <c r="L171" s="223">
        <v>0</v>
      </c>
      <c r="M171" s="222"/>
      <c r="N171" s="224">
        <f t="shared" si="15"/>
        <v>0</v>
      </c>
      <c r="O171" s="225"/>
      <c r="P171" s="225"/>
      <c r="Q171" s="225"/>
      <c r="R171" s="123"/>
      <c r="T171" s="154" t="s">
        <v>3</v>
      </c>
      <c r="U171" s="39" t="s">
        <v>45</v>
      </c>
      <c r="V171" s="31"/>
      <c r="W171" s="155">
        <f t="shared" si="16"/>
        <v>0</v>
      </c>
      <c r="X171" s="155">
        <v>0.000167</v>
      </c>
      <c r="Y171" s="155">
        <f t="shared" si="17"/>
        <v>0.11356</v>
      </c>
      <c r="Z171" s="155">
        <v>0</v>
      </c>
      <c r="AA171" s="156">
        <f t="shared" si="18"/>
        <v>0</v>
      </c>
      <c r="AR171" s="13" t="s">
        <v>169</v>
      </c>
      <c r="AT171" s="13" t="s">
        <v>166</v>
      </c>
      <c r="AU171" s="13" t="s">
        <v>95</v>
      </c>
      <c r="AY171" s="13" t="s">
        <v>135</v>
      </c>
      <c r="BE171" s="96">
        <f t="shared" si="19"/>
        <v>0</v>
      </c>
      <c r="BF171" s="96">
        <f t="shared" si="20"/>
        <v>0</v>
      </c>
      <c r="BG171" s="96">
        <f t="shared" si="21"/>
        <v>0</v>
      </c>
      <c r="BH171" s="96">
        <f t="shared" si="22"/>
        <v>0</v>
      </c>
      <c r="BI171" s="96">
        <f t="shared" si="23"/>
        <v>0</v>
      </c>
      <c r="BJ171" s="13" t="s">
        <v>22</v>
      </c>
      <c r="BK171" s="96">
        <f t="shared" si="24"/>
        <v>0</v>
      </c>
      <c r="BL171" s="13" t="s">
        <v>169</v>
      </c>
      <c r="BM171" s="13"/>
    </row>
    <row r="172" spans="2:65" s="1" customFormat="1" ht="44.25" customHeight="1">
      <c r="B172" s="121"/>
      <c r="C172" s="150" t="s">
        <v>273</v>
      </c>
      <c r="D172" s="150" t="s">
        <v>136</v>
      </c>
      <c r="E172" s="151" t="s">
        <v>274</v>
      </c>
      <c r="F172" s="233" t="s">
        <v>275</v>
      </c>
      <c r="G172" s="225"/>
      <c r="H172" s="225"/>
      <c r="I172" s="225"/>
      <c r="J172" s="152" t="s">
        <v>164</v>
      </c>
      <c r="K172" s="153">
        <v>110</v>
      </c>
      <c r="L172" s="230">
        <v>0</v>
      </c>
      <c r="M172" s="225"/>
      <c r="N172" s="234">
        <f t="shared" si="15"/>
        <v>0</v>
      </c>
      <c r="O172" s="225"/>
      <c r="P172" s="225"/>
      <c r="Q172" s="225"/>
      <c r="R172" s="123"/>
      <c r="T172" s="154" t="s">
        <v>3</v>
      </c>
      <c r="U172" s="39" t="s">
        <v>45</v>
      </c>
      <c r="V172" s="31"/>
      <c r="W172" s="155">
        <f t="shared" si="16"/>
        <v>0</v>
      </c>
      <c r="X172" s="155">
        <v>0</v>
      </c>
      <c r="Y172" s="155">
        <f t="shared" si="17"/>
        <v>0</v>
      </c>
      <c r="Z172" s="155">
        <v>0</v>
      </c>
      <c r="AA172" s="156">
        <f t="shared" si="18"/>
        <v>0</v>
      </c>
      <c r="AR172" s="13" t="s">
        <v>165</v>
      </c>
      <c r="AT172" s="13" t="s">
        <v>136</v>
      </c>
      <c r="AU172" s="13" t="s">
        <v>95</v>
      </c>
      <c r="AY172" s="13" t="s">
        <v>135</v>
      </c>
      <c r="BE172" s="96">
        <f t="shared" si="19"/>
        <v>0</v>
      </c>
      <c r="BF172" s="96">
        <f t="shared" si="20"/>
        <v>0</v>
      </c>
      <c r="BG172" s="96">
        <f t="shared" si="21"/>
        <v>0</v>
      </c>
      <c r="BH172" s="96">
        <f t="shared" si="22"/>
        <v>0</v>
      </c>
      <c r="BI172" s="96">
        <f t="shared" si="23"/>
        <v>0</v>
      </c>
      <c r="BJ172" s="13" t="s">
        <v>22</v>
      </c>
      <c r="BK172" s="96">
        <f t="shared" si="24"/>
        <v>0</v>
      </c>
      <c r="BL172" s="13" t="s">
        <v>165</v>
      </c>
      <c r="BM172" s="13"/>
    </row>
    <row r="173" spans="2:65" s="1" customFormat="1" ht="22.5" customHeight="1">
      <c r="B173" s="121"/>
      <c r="C173" s="157" t="s">
        <v>276</v>
      </c>
      <c r="D173" s="157" t="s">
        <v>166</v>
      </c>
      <c r="E173" s="158" t="s">
        <v>277</v>
      </c>
      <c r="F173" s="221" t="s">
        <v>278</v>
      </c>
      <c r="G173" s="222"/>
      <c r="H173" s="222"/>
      <c r="I173" s="222"/>
      <c r="J173" s="159" t="s">
        <v>164</v>
      </c>
      <c r="K173" s="160">
        <v>110</v>
      </c>
      <c r="L173" s="223">
        <v>0</v>
      </c>
      <c r="M173" s="222"/>
      <c r="N173" s="224">
        <f t="shared" si="15"/>
        <v>0</v>
      </c>
      <c r="O173" s="225"/>
      <c r="P173" s="225"/>
      <c r="Q173" s="225"/>
      <c r="R173" s="123"/>
      <c r="T173" s="154" t="s">
        <v>3</v>
      </c>
      <c r="U173" s="39" t="s">
        <v>45</v>
      </c>
      <c r="V173" s="31"/>
      <c r="W173" s="155">
        <f t="shared" si="16"/>
        <v>0</v>
      </c>
      <c r="X173" s="155">
        <v>0.000142</v>
      </c>
      <c r="Y173" s="155">
        <f t="shared" si="17"/>
        <v>0.01562</v>
      </c>
      <c r="Z173" s="155">
        <v>0</v>
      </c>
      <c r="AA173" s="156">
        <f t="shared" si="18"/>
        <v>0</v>
      </c>
      <c r="AR173" s="13" t="s">
        <v>169</v>
      </c>
      <c r="AT173" s="13" t="s">
        <v>166</v>
      </c>
      <c r="AU173" s="13" t="s">
        <v>95</v>
      </c>
      <c r="AY173" s="13" t="s">
        <v>135</v>
      </c>
      <c r="BE173" s="96">
        <f t="shared" si="19"/>
        <v>0</v>
      </c>
      <c r="BF173" s="96">
        <f t="shared" si="20"/>
        <v>0</v>
      </c>
      <c r="BG173" s="96">
        <f t="shared" si="21"/>
        <v>0</v>
      </c>
      <c r="BH173" s="96">
        <f t="shared" si="22"/>
        <v>0</v>
      </c>
      <c r="BI173" s="96">
        <f t="shared" si="23"/>
        <v>0</v>
      </c>
      <c r="BJ173" s="13" t="s">
        <v>22</v>
      </c>
      <c r="BK173" s="96">
        <f t="shared" si="24"/>
        <v>0</v>
      </c>
      <c r="BL173" s="13" t="s">
        <v>169</v>
      </c>
      <c r="BM173" s="13"/>
    </row>
    <row r="174" spans="2:65" s="1" customFormat="1" ht="44.25" customHeight="1">
      <c r="B174" s="121"/>
      <c r="C174" s="150" t="s">
        <v>279</v>
      </c>
      <c r="D174" s="150" t="s">
        <v>136</v>
      </c>
      <c r="E174" s="151" t="s">
        <v>280</v>
      </c>
      <c r="F174" s="233" t="s">
        <v>281</v>
      </c>
      <c r="G174" s="225"/>
      <c r="H174" s="225"/>
      <c r="I174" s="225"/>
      <c r="J174" s="152" t="s">
        <v>164</v>
      </c>
      <c r="K174" s="153">
        <v>30</v>
      </c>
      <c r="L174" s="230">
        <v>0</v>
      </c>
      <c r="M174" s="225"/>
      <c r="N174" s="234">
        <f t="shared" si="15"/>
        <v>0</v>
      </c>
      <c r="O174" s="225"/>
      <c r="P174" s="225"/>
      <c r="Q174" s="225"/>
      <c r="R174" s="123"/>
      <c r="T174" s="154" t="s">
        <v>3</v>
      </c>
      <c r="U174" s="39" t="s">
        <v>45</v>
      </c>
      <c r="V174" s="31"/>
      <c r="W174" s="155">
        <f t="shared" si="16"/>
        <v>0</v>
      </c>
      <c r="X174" s="155">
        <v>0</v>
      </c>
      <c r="Y174" s="155">
        <f t="shared" si="17"/>
        <v>0</v>
      </c>
      <c r="Z174" s="155">
        <v>0</v>
      </c>
      <c r="AA174" s="156">
        <f t="shared" si="18"/>
        <v>0</v>
      </c>
      <c r="AR174" s="13" t="s">
        <v>165</v>
      </c>
      <c r="AT174" s="13" t="s">
        <v>136</v>
      </c>
      <c r="AU174" s="13" t="s">
        <v>95</v>
      </c>
      <c r="AY174" s="13" t="s">
        <v>135</v>
      </c>
      <c r="BE174" s="96">
        <f t="shared" si="19"/>
        <v>0</v>
      </c>
      <c r="BF174" s="96">
        <f t="shared" si="20"/>
        <v>0</v>
      </c>
      <c r="BG174" s="96">
        <f t="shared" si="21"/>
        <v>0</v>
      </c>
      <c r="BH174" s="96">
        <f t="shared" si="22"/>
        <v>0</v>
      </c>
      <c r="BI174" s="96">
        <f t="shared" si="23"/>
        <v>0</v>
      </c>
      <c r="BJ174" s="13" t="s">
        <v>22</v>
      </c>
      <c r="BK174" s="96">
        <f t="shared" si="24"/>
        <v>0</v>
      </c>
      <c r="BL174" s="13" t="s">
        <v>165</v>
      </c>
      <c r="BM174" s="13"/>
    </row>
    <row r="175" spans="2:65" s="1" customFormat="1" ht="22.5" customHeight="1">
      <c r="B175" s="121"/>
      <c r="C175" s="157" t="s">
        <v>282</v>
      </c>
      <c r="D175" s="157" t="s">
        <v>166</v>
      </c>
      <c r="E175" s="158" t="s">
        <v>283</v>
      </c>
      <c r="F175" s="221" t="s">
        <v>284</v>
      </c>
      <c r="G175" s="222"/>
      <c r="H175" s="222"/>
      <c r="I175" s="222"/>
      <c r="J175" s="159" t="s">
        <v>164</v>
      </c>
      <c r="K175" s="160">
        <v>30</v>
      </c>
      <c r="L175" s="223">
        <v>0</v>
      </c>
      <c r="M175" s="222"/>
      <c r="N175" s="224">
        <f t="shared" si="15"/>
        <v>0</v>
      </c>
      <c r="O175" s="225"/>
      <c r="P175" s="225"/>
      <c r="Q175" s="225"/>
      <c r="R175" s="123"/>
      <c r="T175" s="154" t="s">
        <v>3</v>
      </c>
      <c r="U175" s="39" t="s">
        <v>45</v>
      </c>
      <c r="V175" s="31"/>
      <c r="W175" s="155">
        <f t="shared" si="16"/>
        <v>0</v>
      </c>
      <c r="X175" s="155">
        <v>0.000164</v>
      </c>
      <c r="Y175" s="155">
        <f t="shared" si="17"/>
        <v>0.00492</v>
      </c>
      <c r="Z175" s="155">
        <v>0</v>
      </c>
      <c r="AA175" s="156">
        <f t="shared" si="18"/>
        <v>0</v>
      </c>
      <c r="AR175" s="13" t="s">
        <v>169</v>
      </c>
      <c r="AT175" s="13" t="s">
        <v>166</v>
      </c>
      <c r="AU175" s="13" t="s">
        <v>95</v>
      </c>
      <c r="AY175" s="13" t="s">
        <v>135</v>
      </c>
      <c r="BE175" s="96">
        <f t="shared" si="19"/>
        <v>0</v>
      </c>
      <c r="BF175" s="96">
        <f t="shared" si="20"/>
        <v>0</v>
      </c>
      <c r="BG175" s="96">
        <f t="shared" si="21"/>
        <v>0</v>
      </c>
      <c r="BH175" s="96">
        <f t="shared" si="22"/>
        <v>0</v>
      </c>
      <c r="BI175" s="96">
        <f t="shared" si="23"/>
        <v>0</v>
      </c>
      <c r="BJ175" s="13" t="s">
        <v>22</v>
      </c>
      <c r="BK175" s="96">
        <f t="shared" si="24"/>
        <v>0</v>
      </c>
      <c r="BL175" s="13" t="s">
        <v>169</v>
      </c>
      <c r="BM175" s="13"/>
    </row>
    <row r="176" spans="2:65" s="1" customFormat="1" ht="44.25" customHeight="1">
      <c r="B176" s="121"/>
      <c r="C176" s="150" t="s">
        <v>285</v>
      </c>
      <c r="D176" s="150" t="s">
        <v>136</v>
      </c>
      <c r="E176" s="151" t="s">
        <v>286</v>
      </c>
      <c r="F176" s="233" t="s">
        <v>287</v>
      </c>
      <c r="G176" s="225"/>
      <c r="H176" s="225"/>
      <c r="I176" s="225"/>
      <c r="J176" s="152" t="s">
        <v>164</v>
      </c>
      <c r="K176" s="153">
        <v>10</v>
      </c>
      <c r="L176" s="230">
        <v>0</v>
      </c>
      <c r="M176" s="225"/>
      <c r="N176" s="234">
        <f t="shared" si="15"/>
        <v>0</v>
      </c>
      <c r="O176" s="225"/>
      <c r="P176" s="225"/>
      <c r="Q176" s="225"/>
      <c r="R176" s="123"/>
      <c r="T176" s="154" t="s">
        <v>3</v>
      </c>
      <c r="U176" s="39" t="s">
        <v>45</v>
      </c>
      <c r="V176" s="31"/>
      <c r="W176" s="155">
        <f t="shared" si="16"/>
        <v>0</v>
      </c>
      <c r="X176" s="155">
        <v>0</v>
      </c>
      <c r="Y176" s="155">
        <f t="shared" si="17"/>
        <v>0</v>
      </c>
      <c r="Z176" s="155">
        <v>0</v>
      </c>
      <c r="AA176" s="156">
        <f t="shared" si="18"/>
        <v>0</v>
      </c>
      <c r="AR176" s="13" t="s">
        <v>165</v>
      </c>
      <c r="AT176" s="13" t="s">
        <v>136</v>
      </c>
      <c r="AU176" s="13" t="s">
        <v>95</v>
      </c>
      <c r="AY176" s="13" t="s">
        <v>135</v>
      </c>
      <c r="BE176" s="96">
        <f t="shared" si="19"/>
        <v>0</v>
      </c>
      <c r="BF176" s="96">
        <f t="shared" si="20"/>
        <v>0</v>
      </c>
      <c r="BG176" s="96">
        <f t="shared" si="21"/>
        <v>0</v>
      </c>
      <c r="BH176" s="96">
        <f t="shared" si="22"/>
        <v>0</v>
      </c>
      <c r="BI176" s="96">
        <f t="shared" si="23"/>
        <v>0</v>
      </c>
      <c r="BJ176" s="13" t="s">
        <v>22</v>
      </c>
      <c r="BK176" s="96">
        <f t="shared" si="24"/>
        <v>0</v>
      </c>
      <c r="BL176" s="13" t="s">
        <v>165</v>
      </c>
      <c r="BM176" s="13"/>
    </row>
    <row r="177" spans="2:65" s="1" customFormat="1" ht="22.5" customHeight="1">
      <c r="B177" s="121"/>
      <c r="C177" s="157" t="s">
        <v>288</v>
      </c>
      <c r="D177" s="157" t="s">
        <v>166</v>
      </c>
      <c r="E177" s="158" t="s">
        <v>289</v>
      </c>
      <c r="F177" s="221" t="s">
        <v>290</v>
      </c>
      <c r="G177" s="222"/>
      <c r="H177" s="222"/>
      <c r="I177" s="222"/>
      <c r="J177" s="159" t="s">
        <v>164</v>
      </c>
      <c r="K177" s="160">
        <v>10</v>
      </c>
      <c r="L177" s="223">
        <v>0</v>
      </c>
      <c r="M177" s="222"/>
      <c r="N177" s="224">
        <f t="shared" si="15"/>
        <v>0</v>
      </c>
      <c r="O177" s="225"/>
      <c r="P177" s="225"/>
      <c r="Q177" s="225"/>
      <c r="R177" s="123"/>
      <c r="T177" s="154" t="s">
        <v>3</v>
      </c>
      <c r="U177" s="39" t="s">
        <v>45</v>
      </c>
      <c r="V177" s="31"/>
      <c r="W177" s="155">
        <f t="shared" si="16"/>
        <v>0</v>
      </c>
      <c r="X177" s="155">
        <v>0.000253</v>
      </c>
      <c r="Y177" s="155">
        <f t="shared" si="17"/>
        <v>0.00253</v>
      </c>
      <c r="Z177" s="155">
        <v>0</v>
      </c>
      <c r="AA177" s="156">
        <f t="shared" si="18"/>
        <v>0</v>
      </c>
      <c r="AR177" s="13" t="s">
        <v>169</v>
      </c>
      <c r="AT177" s="13" t="s">
        <v>166</v>
      </c>
      <c r="AU177" s="13" t="s">
        <v>95</v>
      </c>
      <c r="AY177" s="13" t="s">
        <v>135</v>
      </c>
      <c r="BE177" s="96">
        <f t="shared" si="19"/>
        <v>0</v>
      </c>
      <c r="BF177" s="96">
        <f t="shared" si="20"/>
        <v>0</v>
      </c>
      <c r="BG177" s="96">
        <f t="shared" si="21"/>
        <v>0</v>
      </c>
      <c r="BH177" s="96">
        <f t="shared" si="22"/>
        <v>0</v>
      </c>
      <c r="BI177" s="96">
        <f t="shared" si="23"/>
        <v>0</v>
      </c>
      <c r="BJ177" s="13" t="s">
        <v>22</v>
      </c>
      <c r="BK177" s="96">
        <f t="shared" si="24"/>
        <v>0</v>
      </c>
      <c r="BL177" s="13" t="s">
        <v>169</v>
      </c>
      <c r="BM177" s="13"/>
    </row>
    <row r="178" spans="2:65" s="1" customFormat="1" ht="44.25" customHeight="1">
      <c r="B178" s="121"/>
      <c r="C178" s="150" t="s">
        <v>291</v>
      </c>
      <c r="D178" s="150" t="s">
        <v>136</v>
      </c>
      <c r="E178" s="151" t="s">
        <v>292</v>
      </c>
      <c r="F178" s="233" t="s">
        <v>293</v>
      </c>
      <c r="G178" s="225"/>
      <c r="H178" s="225"/>
      <c r="I178" s="225"/>
      <c r="J178" s="152" t="s">
        <v>164</v>
      </c>
      <c r="K178" s="153">
        <v>60</v>
      </c>
      <c r="L178" s="230">
        <v>0</v>
      </c>
      <c r="M178" s="225"/>
      <c r="N178" s="234">
        <f t="shared" si="15"/>
        <v>0</v>
      </c>
      <c r="O178" s="225"/>
      <c r="P178" s="225"/>
      <c r="Q178" s="225"/>
      <c r="R178" s="123"/>
      <c r="T178" s="154" t="s">
        <v>3</v>
      </c>
      <c r="U178" s="39" t="s">
        <v>45</v>
      </c>
      <c r="V178" s="31"/>
      <c r="W178" s="155">
        <f t="shared" si="16"/>
        <v>0</v>
      </c>
      <c r="X178" s="155">
        <v>0</v>
      </c>
      <c r="Y178" s="155">
        <f t="shared" si="17"/>
        <v>0</v>
      </c>
      <c r="Z178" s="155">
        <v>0</v>
      </c>
      <c r="AA178" s="156">
        <f t="shared" si="18"/>
        <v>0</v>
      </c>
      <c r="AR178" s="13" t="s">
        <v>165</v>
      </c>
      <c r="AT178" s="13" t="s">
        <v>136</v>
      </c>
      <c r="AU178" s="13" t="s">
        <v>95</v>
      </c>
      <c r="AY178" s="13" t="s">
        <v>135</v>
      </c>
      <c r="BE178" s="96">
        <f t="shared" si="19"/>
        <v>0</v>
      </c>
      <c r="BF178" s="96">
        <f t="shared" si="20"/>
        <v>0</v>
      </c>
      <c r="BG178" s="96">
        <f t="shared" si="21"/>
        <v>0</v>
      </c>
      <c r="BH178" s="96">
        <f t="shared" si="22"/>
        <v>0</v>
      </c>
      <c r="BI178" s="96">
        <f t="shared" si="23"/>
        <v>0</v>
      </c>
      <c r="BJ178" s="13" t="s">
        <v>22</v>
      </c>
      <c r="BK178" s="96">
        <f t="shared" si="24"/>
        <v>0</v>
      </c>
      <c r="BL178" s="13" t="s">
        <v>165</v>
      </c>
      <c r="BM178" s="13"/>
    </row>
    <row r="179" spans="2:65" s="1" customFormat="1" ht="22.5" customHeight="1">
      <c r="B179" s="121"/>
      <c r="C179" s="157" t="s">
        <v>294</v>
      </c>
      <c r="D179" s="157" t="s">
        <v>166</v>
      </c>
      <c r="E179" s="158" t="s">
        <v>295</v>
      </c>
      <c r="F179" s="221" t="s">
        <v>296</v>
      </c>
      <c r="G179" s="222"/>
      <c r="H179" s="222"/>
      <c r="I179" s="222"/>
      <c r="J179" s="159" t="s">
        <v>164</v>
      </c>
      <c r="K179" s="160">
        <v>60</v>
      </c>
      <c r="L179" s="223">
        <v>0</v>
      </c>
      <c r="M179" s="222"/>
      <c r="N179" s="224">
        <f t="shared" si="15"/>
        <v>0</v>
      </c>
      <c r="O179" s="225"/>
      <c r="P179" s="225"/>
      <c r="Q179" s="225"/>
      <c r="R179" s="123"/>
      <c r="T179" s="154" t="s">
        <v>3</v>
      </c>
      <c r="U179" s="39" t="s">
        <v>45</v>
      </c>
      <c r="V179" s="31"/>
      <c r="W179" s="155">
        <f t="shared" si="16"/>
        <v>0</v>
      </c>
      <c r="X179" s="155">
        <v>0.000527</v>
      </c>
      <c r="Y179" s="155">
        <f t="shared" si="17"/>
        <v>0.03162</v>
      </c>
      <c r="Z179" s="155">
        <v>0</v>
      </c>
      <c r="AA179" s="156">
        <f t="shared" si="18"/>
        <v>0</v>
      </c>
      <c r="AR179" s="13" t="s">
        <v>169</v>
      </c>
      <c r="AT179" s="13" t="s">
        <v>166</v>
      </c>
      <c r="AU179" s="13" t="s">
        <v>95</v>
      </c>
      <c r="AY179" s="13" t="s">
        <v>135</v>
      </c>
      <c r="BE179" s="96">
        <f t="shared" si="19"/>
        <v>0</v>
      </c>
      <c r="BF179" s="96">
        <f t="shared" si="20"/>
        <v>0</v>
      </c>
      <c r="BG179" s="96">
        <f t="shared" si="21"/>
        <v>0</v>
      </c>
      <c r="BH179" s="96">
        <f t="shared" si="22"/>
        <v>0</v>
      </c>
      <c r="BI179" s="96">
        <f t="shared" si="23"/>
        <v>0</v>
      </c>
      <c r="BJ179" s="13" t="s">
        <v>22</v>
      </c>
      <c r="BK179" s="96">
        <f t="shared" si="24"/>
        <v>0</v>
      </c>
      <c r="BL179" s="13" t="s">
        <v>169</v>
      </c>
      <c r="BM179" s="13"/>
    </row>
    <row r="180" spans="2:65" s="1" customFormat="1" ht="31.5" customHeight="1">
      <c r="B180" s="121"/>
      <c r="C180" s="157" t="s">
        <v>297</v>
      </c>
      <c r="D180" s="157" t="s">
        <v>166</v>
      </c>
      <c r="E180" s="158" t="s">
        <v>298</v>
      </c>
      <c r="F180" s="221" t="s">
        <v>299</v>
      </c>
      <c r="G180" s="222"/>
      <c r="H180" s="222"/>
      <c r="I180" s="222"/>
      <c r="J180" s="159" t="s">
        <v>139</v>
      </c>
      <c r="K180" s="160">
        <v>12</v>
      </c>
      <c r="L180" s="223">
        <v>0</v>
      </c>
      <c r="M180" s="222"/>
      <c r="N180" s="224">
        <f t="shared" si="15"/>
        <v>0</v>
      </c>
      <c r="O180" s="225"/>
      <c r="P180" s="225"/>
      <c r="Q180" s="225"/>
      <c r="R180" s="123"/>
      <c r="T180" s="154" t="s">
        <v>3</v>
      </c>
      <c r="U180" s="39" t="s">
        <v>45</v>
      </c>
      <c r="V180" s="31"/>
      <c r="W180" s="155">
        <f t="shared" si="16"/>
        <v>0</v>
      </c>
      <c r="X180" s="155">
        <v>0</v>
      </c>
      <c r="Y180" s="155">
        <f t="shared" si="17"/>
        <v>0</v>
      </c>
      <c r="Z180" s="155">
        <v>0</v>
      </c>
      <c r="AA180" s="156">
        <f t="shared" si="18"/>
        <v>0</v>
      </c>
      <c r="AR180" s="13" t="s">
        <v>300</v>
      </c>
      <c r="AT180" s="13" t="s">
        <v>166</v>
      </c>
      <c r="AU180" s="13" t="s">
        <v>95</v>
      </c>
      <c r="AY180" s="13" t="s">
        <v>135</v>
      </c>
      <c r="BE180" s="96">
        <f t="shared" si="19"/>
        <v>0</v>
      </c>
      <c r="BF180" s="96">
        <f t="shared" si="20"/>
        <v>0</v>
      </c>
      <c r="BG180" s="96">
        <f t="shared" si="21"/>
        <v>0</v>
      </c>
      <c r="BH180" s="96">
        <f t="shared" si="22"/>
        <v>0</v>
      </c>
      <c r="BI180" s="96">
        <f t="shared" si="23"/>
        <v>0</v>
      </c>
      <c r="BJ180" s="13" t="s">
        <v>22</v>
      </c>
      <c r="BK180" s="96">
        <f t="shared" si="24"/>
        <v>0</v>
      </c>
      <c r="BL180" s="13" t="s">
        <v>300</v>
      </c>
      <c r="BM180" s="13"/>
    </row>
    <row r="181" spans="2:65" s="1" customFormat="1" ht="31.5" customHeight="1">
      <c r="B181" s="121"/>
      <c r="C181" s="157" t="s">
        <v>301</v>
      </c>
      <c r="D181" s="157" t="s">
        <v>166</v>
      </c>
      <c r="E181" s="158" t="s">
        <v>302</v>
      </c>
      <c r="F181" s="221" t="s">
        <v>303</v>
      </c>
      <c r="G181" s="222"/>
      <c r="H181" s="222"/>
      <c r="I181" s="222"/>
      <c r="J181" s="159" t="s">
        <v>139</v>
      </c>
      <c r="K181" s="160">
        <v>27</v>
      </c>
      <c r="L181" s="223">
        <v>0</v>
      </c>
      <c r="M181" s="222"/>
      <c r="N181" s="224">
        <f t="shared" si="15"/>
        <v>0</v>
      </c>
      <c r="O181" s="225"/>
      <c r="P181" s="225"/>
      <c r="Q181" s="225"/>
      <c r="R181" s="123"/>
      <c r="T181" s="154" t="s">
        <v>3</v>
      </c>
      <c r="U181" s="39" t="s">
        <v>45</v>
      </c>
      <c r="V181" s="31"/>
      <c r="W181" s="155">
        <f t="shared" si="16"/>
        <v>0</v>
      </c>
      <c r="X181" s="155">
        <v>0</v>
      </c>
      <c r="Y181" s="155">
        <f t="shared" si="17"/>
        <v>0</v>
      </c>
      <c r="Z181" s="155">
        <v>0</v>
      </c>
      <c r="AA181" s="156">
        <f t="shared" si="18"/>
        <v>0</v>
      </c>
      <c r="AR181" s="13" t="s">
        <v>300</v>
      </c>
      <c r="AT181" s="13" t="s">
        <v>166</v>
      </c>
      <c r="AU181" s="13" t="s">
        <v>95</v>
      </c>
      <c r="AY181" s="13" t="s">
        <v>135</v>
      </c>
      <c r="BE181" s="96">
        <f t="shared" si="19"/>
        <v>0</v>
      </c>
      <c r="BF181" s="96">
        <f t="shared" si="20"/>
        <v>0</v>
      </c>
      <c r="BG181" s="96">
        <f t="shared" si="21"/>
        <v>0</v>
      </c>
      <c r="BH181" s="96">
        <f t="shared" si="22"/>
        <v>0</v>
      </c>
      <c r="BI181" s="96">
        <f t="shared" si="23"/>
        <v>0</v>
      </c>
      <c r="BJ181" s="13" t="s">
        <v>22</v>
      </c>
      <c r="BK181" s="96">
        <f t="shared" si="24"/>
        <v>0</v>
      </c>
      <c r="BL181" s="13" t="s">
        <v>300</v>
      </c>
      <c r="BM181" s="13"/>
    </row>
    <row r="182" spans="2:65" s="1" customFormat="1" ht="31.5" customHeight="1">
      <c r="B182" s="121"/>
      <c r="C182" s="157" t="s">
        <v>304</v>
      </c>
      <c r="D182" s="157" t="s">
        <v>166</v>
      </c>
      <c r="E182" s="158" t="s">
        <v>305</v>
      </c>
      <c r="F182" s="221" t="s">
        <v>306</v>
      </c>
      <c r="G182" s="222"/>
      <c r="H182" s="222"/>
      <c r="I182" s="222"/>
      <c r="J182" s="159" t="s">
        <v>139</v>
      </c>
      <c r="K182" s="160">
        <v>4</v>
      </c>
      <c r="L182" s="223">
        <v>0</v>
      </c>
      <c r="M182" s="222"/>
      <c r="N182" s="224">
        <f t="shared" si="15"/>
        <v>0</v>
      </c>
      <c r="O182" s="225"/>
      <c r="P182" s="225"/>
      <c r="Q182" s="225"/>
      <c r="R182" s="123"/>
      <c r="T182" s="154" t="s">
        <v>3</v>
      </c>
      <c r="U182" s="39" t="s">
        <v>45</v>
      </c>
      <c r="V182" s="31"/>
      <c r="W182" s="155">
        <f t="shared" si="16"/>
        <v>0</v>
      </c>
      <c r="X182" s="155">
        <v>0</v>
      </c>
      <c r="Y182" s="155">
        <f t="shared" si="17"/>
        <v>0</v>
      </c>
      <c r="Z182" s="155">
        <v>0</v>
      </c>
      <c r="AA182" s="156">
        <f t="shared" si="18"/>
        <v>0</v>
      </c>
      <c r="AR182" s="13" t="s">
        <v>300</v>
      </c>
      <c r="AT182" s="13" t="s">
        <v>166</v>
      </c>
      <c r="AU182" s="13" t="s">
        <v>95</v>
      </c>
      <c r="AY182" s="13" t="s">
        <v>135</v>
      </c>
      <c r="BE182" s="96">
        <f t="shared" si="19"/>
        <v>0</v>
      </c>
      <c r="BF182" s="96">
        <f t="shared" si="20"/>
        <v>0</v>
      </c>
      <c r="BG182" s="96">
        <f t="shared" si="21"/>
        <v>0</v>
      </c>
      <c r="BH182" s="96">
        <f t="shared" si="22"/>
        <v>0</v>
      </c>
      <c r="BI182" s="96">
        <f t="shared" si="23"/>
        <v>0</v>
      </c>
      <c r="BJ182" s="13" t="s">
        <v>22</v>
      </c>
      <c r="BK182" s="96">
        <f t="shared" si="24"/>
        <v>0</v>
      </c>
      <c r="BL182" s="13" t="s">
        <v>300</v>
      </c>
      <c r="BM182" s="13"/>
    </row>
    <row r="183" spans="2:65" s="1" customFormat="1" ht="31.5" customHeight="1">
      <c r="B183" s="121"/>
      <c r="C183" s="157" t="s">
        <v>307</v>
      </c>
      <c r="D183" s="157" t="s">
        <v>166</v>
      </c>
      <c r="E183" s="158" t="s">
        <v>308</v>
      </c>
      <c r="F183" s="221" t="s">
        <v>309</v>
      </c>
      <c r="G183" s="222"/>
      <c r="H183" s="222"/>
      <c r="I183" s="222"/>
      <c r="J183" s="159" t="s">
        <v>139</v>
      </c>
      <c r="K183" s="160">
        <v>20</v>
      </c>
      <c r="L183" s="223">
        <v>0</v>
      </c>
      <c r="M183" s="222"/>
      <c r="N183" s="224">
        <f t="shared" si="15"/>
        <v>0</v>
      </c>
      <c r="O183" s="225"/>
      <c r="P183" s="225"/>
      <c r="Q183" s="225"/>
      <c r="R183" s="123"/>
      <c r="T183" s="154" t="s">
        <v>3</v>
      </c>
      <c r="U183" s="39" t="s">
        <v>45</v>
      </c>
      <c r="V183" s="31"/>
      <c r="W183" s="155">
        <f t="shared" si="16"/>
        <v>0</v>
      </c>
      <c r="X183" s="155">
        <v>0</v>
      </c>
      <c r="Y183" s="155">
        <f t="shared" si="17"/>
        <v>0</v>
      </c>
      <c r="Z183" s="155">
        <v>0</v>
      </c>
      <c r="AA183" s="156">
        <f t="shared" si="18"/>
        <v>0</v>
      </c>
      <c r="AR183" s="13" t="s">
        <v>300</v>
      </c>
      <c r="AT183" s="13" t="s">
        <v>166</v>
      </c>
      <c r="AU183" s="13" t="s">
        <v>95</v>
      </c>
      <c r="AY183" s="13" t="s">
        <v>135</v>
      </c>
      <c r="BE183" s="96">
        <f t="shared" si="19"/>
        <v>0</v>
      </c>
      <c r="BF183" s="96">
        <f t="shared" si="20"/>
        <v>0</v>
      </c>
      <c r="BG183" s="96">
        <f t="shared" si="21"/>
        <v>0</v>
      </c>
      <c r="BH183" s="96">
        <f t="shared" si="22"/>
        <v>0</v>
      </c>
      <c r="BI183" s="96">
        <f t="shared" si="23"/>
        <v>0</v>
      </c>
      <c r="BJ183" s="13" t="s">
        <v>22</v>
      </c>
      <c r="BK183" s="96">
        <f t="shared" si="24"/>
        <v>0</v>
      </c>
      <c r="BL183" s="13" t="s">
        <v>300</v>
      </c>
      <c r="BM183" s="13"/>
    </row>
    <row r="184" spans="2:65" s="1" customFormat="1" ht="31.5" customHeight="1">
      <c r="B184" s="121"/>
      <c r="C184" s="157" t="s">
        <v>310</v>
      </c>
      <c r="D184" s="157" t="s">
        <v>166</v>
      </c>
      <c r="E184" s="158" t="s">
        <v>311</v>
      </c>
      <c r="F184" s="221" t="s">
        <v>312</v>
      </c>
      <c r="G184" s="222"/>
      <c r="H184" s="222"/>
      <c r="I184" s="222"/>
      <c r="J184" s="159" t="s">
        <v>139</v>
      </c>
      <c r="K184" s="160">
        <v>6</v>
      </c>
      <c r="L184" s="223">
        <v>0</v>
      </c>
      <c r="M184" s="222"/>
      <c r="N184" s="224">
        <f t="shared" si="15"/>
        <v>0</v>
      </c>
      <c r="O184" s="225"/>
      <c r="P184" s="225"/>
      <c r="Q184" s="225"/>
      <c r="R184" s="123"/>
      <c r="T184" s="154" t="s">
        <v>3</v>
      </c>
      <c r="U184" s="39" t="s">
        <v>45</v>
      </c>
      <c r="V184" s="31"/>
      <c r="W184" s="155">
        <f t="shared" si="16"/>
        <v>0</v>
      </c>
      <c r="X184" s="155">
        <v>0</v>
      </c>
      <c r="Y184" s="155">
        <f t="shared" si="17"/>
        <v>0</v>
      </c>
      <c r="Z184" s="155">
        <v>0</v>
      </c>
      <c r="AA184" s="156">
        <f t="shared" si="18"/>
        <v>0</v>
      </c>
      <c r="AR184" s="13" t="s">
        <v>300</v>
      </c>
      <c r="AT184" s="13" t="s">
        <v>166</v>
      </c>
      <c r="AU184" s="13" t="s">
        <v>95</v>
      </c>
      <c r="AY184" s="13" t="s">
        <v>135</v>
      </c>
      <c r="BE184" s="96">
        <f t="shared" si="19"/>
        <v>0</v>
      </c>
      <c r="BF184" s="96">
        <f t="shared" si="20"/>
        <v>0</v>
      </c>
      <c r="BG184" s="96">
        <f t="shared" si="21"/>
        <v>0</v>
      </c>
      <c r="BH184" s="96">
        <f t="shared" si="22"/>
        <v>0</v>
      </c>
      <c r="BI184" s="96">
        <f t="shared" si="23"/>
        <v>0</v>
      </c>
      <c r="BJ184" s="13" t="s">
        <v>22</v>
      </c>
      <c r="BK184" s="96">
        <f t="shared" si="24"/>
        <v>0</v>
      </c>
      <c r="BL184" s="13" t="s">
        <v>300</v>
      </c>
      <c r="BM184" s="13"/>
    </row>
    <row r="185" spans="2:65" s="1" customFormat="1" ht="44.25" customHeight="1">
      <c r="B185" s="121"/>
      <c r="C185" s="157" t="s">
        <v>313</v>
      </c>
      <c r="D185" s="157" t="s">
        <v>166</v>
      </c>
      <c r="E185" s="158" t="s">
        <v>314</v>
      </c>
      <c r="F185" s="221" t="s">
        <v>315</v>
      </c>
      <c r="G185" s="222"/>
      <c r="H185" s="222"/>
      <c r="I185" s="222"/>
      <c r="J185" s="159" t="s">
        <v>139</v>
      </c>
      <c r="K185" s="160">
        <v>7</v>
      </c>
      <c r="L185" s="223">
        <v>0</v>
      </c>
      <c r="M185" s="222"/>
      <c r="N185" s="224">
        <f t="shared" si="15"/>
        <v>0</v>
      </c>
      <c r="O185" s="225"/>
      <c r="P185" s="225"/>
      <c r="Q185" s="225"/>
      <c r="R185" s="123"/>
      <c r="T185" s="154" t="s">
        <v>3</v>
      </c>
      <c r="U185" s="39" t="s">
        <v>45</v>
      </c>
      <c r="V185" s="31"/>
      <c r="W185" s="155">
        <f t="shared" si="16"/>
        <v>0</v>
      </c>
      <c r="X185" s="155">
        <v>0</v>
      </c>
      <c r="Y185" s="155">
        <f t="shared" si="17"/>
        <v>0</v>
      </c>
      <c r="Z185" s="155">
        <v>0</v>
      </c>
      <c r="AA185" s="156">
        <f t="shared" si="18"/>
        <v>0</v>
      </c>
      <c r="AR185" s="13" t="s">
        <v>300</v>
      </c>
      <c r="AT185" s="13" t="s">
        <v>166</v>
      </c>
      <c r="AU185" s="13" t="s">
        <v>95</v>
      </c>
      <c r="AY185" s="13" t="s">
        <v>135</v>
      </c>
      <c r="BE185" s="96">
        <f t="shared" si="19"/>
        <v>0</v>
      </c>
      <c r="BF185" s="96">
        <f t="shared" si="20"/>
        <v>0</v>
      </c>
      <c r="BG185" s="96">
        <f t="shared" si="21"/>
        <v>0</v>
      </c>
      <c r="BH185" s="96">
        <f t="shared" si="22"/>
        <v>0</v>
      </c>
      <c r="BI185" s="96">
        <f t="shared" si="23"/>
        <v>0</v>
      </c>
      <c r="BJ185" s="13" t="s">
        <v>22</v>
      </c>
      <c r="BK185" s="96">
        <f t="shared" si="24"/>
        <v>0</v>
      </c>
      <c r="BL185" s="13" t="s">
        <v>300</v>
      </c>
      <c r="BM185" s="13"/>
    </row>
    <row r="186" spans="2:65" s="1" customFormat="1" ht="31.5" customHeight="1">
      <c r="B186" s="121"/>
      <c r="C186" s="157" t="s">
        <v>316</v>
      </c>
      <c r="D186" s="157" t="s">
        <v>166</v>
      </c>
      <c r="E186" s="158" t="s">
        <v>317</v>
      </c>
      <c r="F186" s="221" t="s">
        <v>318</v>
      </c>
      <c r="G186" s="222"/>
      <c r="H186" s="222"/>
      <c r="I186" s="222"/>
      <c r="J186" s="159" t="s">
        <v>139</v>
      </c>
      <c r="K186" s="160">
        <v>7</v>
      </c>
      <c r="L186" s="223">
        <v>0</v>
      </c>
      <c r="M186" s="222"/>
      <c r="N186" s="224">
        <f t="shared" si="15"/>
        <v>0</v>
      </c>
      <c r="O186" s="225"/>
      <c r="P186" s="225"/>
      <c r="Q186" s="225"/>
      <c r="R186" s="123"/>
      <c r="T186" s="154" t="s">
        <v>3</v>
      </c>
      <c r="U186" s="39" t="s">
        <v>45</v>
      </c>
      <c r="V186" s="31"/>
      <c r="W186" s="155">
        <f t="shared" si="16"/>
        <v>0</v>
      </c>
      <c r="X186" s="155">
        <v>0</v>
      </c>
      <c r="Y186" s="155">
        <f t="shared" si="17"/>
        <v>0</v>
      </c>
      <c r="Z186" s="155">
        <v>0</v>
      </c>
      <c r="AA186" s="156">
        <f t="shared" si="18"/>
        <v>0</v>
      </c>
      <c r="AR186" s="13" t="s">
        <v>300</v>
      </c>
      <c r="AT186" s="13" t="s">
        <v>166</v>
      </c>
      <c r="AU186" s="13" t="s">
        <v>95</v>
      </c>
      <c r="AY186" s="13" t="s">
        <v>135</v>
      </c>
      <c r="BE186" s="96">
        <f t="shared" si="19"/>
        <v>0</v>
      </c>
      <c r="BF186" s="96">
        <f t="shared" si="20"/>
        <v>0</v>
      </c>
      <c r="BG186" s="96">
        <f t="shared" si="21"/>
        <v>0</v>
      </c>
      <c r="BH186" s="96">
        <f t="shared" si="22"/>
        <v>0</v>
      </c>
      <c r="BI186" s="96">
        <f t="shared" si="23"/>
        <v>0</v>
      </c>
      <c r="BJ186" s="13" t="s">
        <v>22</v>
      </c>
      <c r="BK186" s="96">
        <f t="shared" si="24"/>
        <v>0</v>
      </c>
      <c r="BL186" s="13" t="s">
        <v>300</v>
      </c>
      <c r="BM186" s="13"/>
    </row>
    <row r="187" spans="2:65" s="1" customFormat="1" ht="31.5" customHeight="1">
      <c r="B187" s="121"/>
      <c r="C187" s="157" t="s">
        <v>319</v>
      </c>
      <c r="D187" s="157" t="s">
        <v>166</v>
      </c>
      <c r="E187" s="158" t="s">
        <v>320</v>
      </c>
      <c r="F187" s="221" t="s">
        <v>321</v>
      </c>
      <c r="G187" s="222"/>
      <c r="H187" s="222"/>
      <c r="I187" s="222"/>
      <c r="J187" s="159" t="s">
        <v>139</v>
      </c>
      <c r="K187" s="160">
        <v>8</v>
      </c>
      <c r="L187" s="223">
        <v>0</v>
      </c>
      <c r="M187" s="222"/>
      <c r="N187" s="224">
        <f t="shared" si="15"/>
        <v>0</v>
      </c>
      <c r="O187" s="225"/>
      <c r="P187" s="225"/>
      <c r="Q187" s="225"/>
      <c r="R187" s="123"/>
      <c r="T187" s="154" t="s">
        <v>3</v>
      </c>
      <c r="U187" s="39" t="s">
        <v>45</v>
      </c>
      <c r="V187" s="31"/>
      <c r="W187" s="155">
        <f t="shared" si="16"/>
        <v>0</v>
      </c>
      <c r="X187" s="155">
        <v>0</v>
      </c>
      <c r="Y187" s="155">
        <f t="shared" si="17"/>
        <v>0</v>
      </c>
      <c r="Z187" s="155">
        <v>0</v>
      </c>
      <c r="AA187" s="156">
        <f t="shared" si="18"/>
        <v>0</v>
      </c>
      <c r="AR187" s="13" t="s">
        <v>300</v>
      </c>
      <c r="AT187" s="13" t="s">
        <v>166</v>
      </c>
      <c r="AU187" s="13" t="s">
        <v>95</v>
      </c>
      <c r="AY187" s="13" t="s">
        <v>135</v>
      </c>
      <c r="BE187" s="96">
        <f t="shared" si="19"/>
        <v>0</v>
      </c>
      <c r="BF187" s="96">
        <f t="shared" si="20"/>
        <v>0</v>
      </c>
      <c r="BG187" s="96">
        <f t="shared" si="21"/>
        <v>0</v>
      </c>
      <c r="BH187" s="96">
        <f t="shared" si="22"/>
        <v>0</v>
      </c>
      <c r="BI187" s="96">
        <f t="shared" si="23"/>
        <v>0</v>
      </c>
      <c r="BJ187" s="13" t="s">
        <v>22</v>
      </c>
      <c r="BK187" s="96">
        <f t="shared" si="24"/>
        <v>0</v>
      </c>
      <c r="BL187" s="13" t="s">
        <v>300</v>
      </c>
      <c r="BM187" s="13"/>
    </row>
    <row r="188" spans="2:65" s="1" customFormat="1" ht="31.5" customHeight="1">
      <c r="B188" s="121"/>
      <c r="C188" s="157" t="s">
        <v>322</v>
      </c>
      <c r="D188" s="157" t="s">
        <v>166</v>
      </c>
      <c r="E188" s="158" t="s">
        <v>323</v>
      </c>
      <c r="F188" s="221" t="s">
        <v>324</v>
      </c>
      <c r="G188" s="222"/>
      <c r="H188" s="222"/>
      <c r="I188" s="222"/>
      <c r="J188" s="159" t="s">
        <v>139</v>
      </c>
      <c r="K188" s="160">
        <v>10</v>
      </c>
      <c r="L188" s="223">
        <v>0</v>
      </c>
      <c r="M188" s="222"/>
      <c r="N188" s="224">
        <f t="shared" si="15"/>
        <v>0</v>
      </c>
      <c r="O188" s="225"/>
      <c r="P188" s="225"/>
      <c r="Q188" s="225"/>
      <c r="R188" s="123"/>
      <c r="T188" s="154" t="s">
        <v>3</v>
      </c>
      <c r="U188" s="39" t="s">
        <v>45</v>
      </c>
      <c r="V188" s="31"/>
      <c r="W188" s="155">
        <f t="shared" si="16"/>
        <v>0</v>
      </c>
      <c r="X188" s="155">
        <v>0</v>
      </c>
      <c r="Y188" s="155">
        <f t="shared" si="17"/>
        <v>0</v>
      </c>
      <c r="Z188" s="155">
        <v>0</v>
      </c>
      <c r="AA188" s="156">
        <f t="shared" si="18"/>
        <v>0</v>
      </c>
      <c r="AR188" s="13" t="s">
        <v>300</v>
      </c>
      <c r="AT188" s="13" t="s">
        <v>166</v>
      </c>
      <c r="AU188" s="13" t="s">
        <v>95</v>
      </c>
      <c r="AY188" s="13" t="s">
        <v>135</v>
      </c>
      <c r="BE188" s="96">
        <f t="shared" si="19"/>
        <v>0</v>
      </c>
      <c r="BF188" s="96">
        <f t="shared" si="20"/>
        <v>0</v>
      </c>
      <c r="BG188" s="96">
        <f t="shared" si="21"/>
        <v>0</v>
      </c>
      <c r="BH188" s="96">
        <f t="shared" si="22"/>
        <v>0</v>
      </c>
      <c r="BI188" s="96">
        <f t="shared" si="23"/>
        <v>0</v>
      </c>
      <c r="BJ188" s="13" t="s">
        <v>22</v>
      </c>
      <c r="BK188" s="96">
        <f t="shared" si="24"/>
        <v>0</v>
      </c>
      <c r="BL188" s="13" t="s">
        <v>300</v>
      </c>
      <c r="BM188" s="13"/>
    </row>
    <row r="189" spans="2:65" s="1" customFormat="1" ht="31.5" customHeight="1">
      <c r="B189" s="121"/>
      <c r="C189" s="157" t="s">
        <v>325</v>
      </c>
      <c r="D189" s="157" t="s">
        <v>166</v>
      </c>
      <c r="E189" s="158" t="s">
        <v>326</v>
      </c>
      <c r="F189" s="221" t="s">
        <v>327</v>
      </c>
      <c r="G189" s="222"/>
      <c r="H189" s="222"/>
      <c r="I189" s="222"/>
      <c r="J189" s="159" t="s">
        <v>139</v>
      </c>
      <c r="K189" s="160">
        <v>2</v>
      </c>
      <c r="L189" s="223">
        <v>0</v>
      </c>
      <c r="M189" s="222"/>
      <c r="N189" s="224">
        <f t="shared" si="15"/>
        <v>0</v>
      </c>
      <c r="O189" s="225"/>
      <c r="P189" s="225"/>
      <c r="Q189" s="225"/>
      <c r="R189" s="123"/>
      <c r="T189" s="154" t="s">
        <v>3</v>
      </c>
      <c r="U189" s="39" t="s">
        <v>45</v>
      </c>
      <c r="V189" s="31"/>
      <c r="W189" s="155">
        <f t="shared" si="16"/>
        <v>0</v>
      </c>
      <c r="X189" s="155">
        <v>0</v>
      </c>
      <c r="Y189" s="155">
        <f t="shared" si="17"/>
        <v>0</v>
      </c>
      <c r="Z189" s="155">
        <v>0</v>
      </c>
      <c r="AA189" s="156">
        <f t="shared" si="18"/>
        <v>0</v>
      </c>
      <c r="AR189" s="13" t="s">
        <v>300</v>
      </c>
      <c r="AT189" s="13" t="s">
        <v>166</v>
      </c>
      <c r="AU189" s="13" t="s">
        <v>95</v>
      </c>
      <c r="AY189" s="13" t="s">
        <v>135</v>
      </c>
      <c r="BE189" s="96">
        <f t="shared" si="19"/>
        <v>0</v>
      </c>
      <c r="BF189" s="96">
        <f t="shared" si="20"/>
        <v>0</v>
      </c>
      <c r="BG189" s="96">
        <f t="shared" si="21"/>
        <v>0</v>
      </c>
      <c r="BH189" s="96">
        <f t="shared" si="22"/>
        <v>0</v>
      </c>
      <c r="BI189" s="96">
        <f t="shared" si="23"/>
        <v>0</v>
      </c>
      <c r="BJ189" s="13" t="s">
        <v>22</v>
      </c>
      <c r="BK189" s="96">
        <f t="shared" si="24"/>
        <v>0</v>
      </c>
      <c r="BL189" s="13" t="s">
        <v>300</v>
      </c>
      <c r="BM189" s="13"/>
    </row>
    <row r="190" spans="2:65" s="1" customFormat="1" ht="44.25" customHeight="1">
      <c r="B190" s="121"/>
      <c r="C190" s="157" t="s">
        <v>165</v>
      </c>
      <c r="D190" s="157" t="s">
        <v>166</v>
      </c>
      <c r="E190" s="158" t="s">
        <v>328</v>
      </c>
      <c r="F190" s="221" t="s">
        <v>329</v>
      </c>
      <c r="G190" s="222"/>
      <c r="H190" s="222"/>
      <c r="I190" s="222"/>
      <c r="J190" s="159" t="s">
        <v>139</v>
      </c>
      <c r="K190" s="160">
        <v>10</v>
      </c>
      <c r="L190" s="223">
        <v>0</v>
      </c>
      <c r="M190" s="222"/>
      <c r="N190" s="224">
        <f t="shared" si="15"/>
        <v>0</v>
      </c>
      <c r="O190" s="225"/>
      <c r="P190" s="225"/>
      <c r="Q190" s="225"/>
      <c r="R190" s="123"/>
      <c r="T190" s="154" t="s">
        <v>3</v>
      </c>
      <c r="U190" s="39" t="s">
        <v>45</v>
      </c>
      <c r="V190" s="31"/>
      <c r="W190" s="155">
        <f t="shared" si="16"/>
        <v>0</v>
      </c>
      <c r="X190" s="155">
        <v>0</v>
      </c>
      <c r="Y190" s="155">
        <f t="shared" si="17"/>
        <v>0</v>
      </c>
      <c r="Z190" s="155">
        <v>0</v>
      </c>
      <c r="AA190" s="156">
        <f t="shared" si="18"/>
        <v>0</v>
      </c>
      <c r="AR190" s="13" t="s">
        <v>300</v>
      </c>
      <c r="AT190" s="13" t="s">
        <v>166</v>
      </c>
      <c r="AU190" s="13" t="s">
        <v>95</v>
      </c>
      <c r="AY190" s="13" t="s">
        <v>135</v>
      </c>
      <c r="BE190" s="96">
        <f t="shared" si="19"/>
        <v>0</v>
      </c>
      <c r="BF190" s="96">
        <f t="shared" si="20"/>
        <v>0</v>
      </c>
      <c r="BG190" s="96">
        <f t="shared" si="21"/>
        <v>0</v>
      </c>
      <c r="BH190" s="96">
        <f t="shared" si="22"/>
        <v>0</v>
      </c>
      <c r="BI190" s="96">
        <f t="shared" si="23"/>
        <v>0</v>
      </c>
      <c r="BJ190" s="13" t="s">
        <v>22</v>
      </c>
      <c r="BK190" s="96">
        <f t="shared" si="24"/>
        <v>0</v>
      </c>
      <c r="BL190" s="13" t="s">
        <v>300</v>
      </c>
      <c r="BM190" s="13"/>
    </row>
    <row r="191" spans="2:65" s="1" customFormat="1" ht="44.25" customHeight="1">
      <c r="B191" s="121"/>
      <c r="C191" s="157" t="s">
        <v>330</v>
      </c>
      <c r="D191" s="157" t="s">
        <v>166</v>
      </c>
      <c r="E191" s="158" t="s">
        <v>331</v>
      </c>
      <c r="F191" s="221" t="s">
        <v>332</v>
      </c>
      <c r="G191" s="222"/>
      <c r="H191" s="222"/>
      <c r="I191" s="222"/>
      <c r="J191" s="159" t="s">
        <v>139</v>
      </c>
      <c r="K191" s="160">
        <v>1</v>
      </c>
      <c r="L191" s="223">
        <v>0</v>
      </c>
      <c r="M191" s="222"/>
      <c r="N191" s="224">
        <f t="shared" si="15"/>
        <v>0</v>
      </c>
      <c r="O191" s="225"/>
      <c r="P191" s="225"/>
      <c r="Q191" s="225"/>
      <c r="R191" s="123"/>
      <c r="T191" s="154" t="s">
        <v>3</v>
      </c>
      <c r="U191" s="39" t="s">
        <v>45</v>
      </c>
      <c r="V191" s="31"/>
      <c r="W191" s="155">
        <f t="shared" si="16"/>
        <v>0</v>
      </c>
      <c r="X191" s="155">
        <v>0</v>
      </c>
      <c r="Y191" s="155">
        <f t="shared" si="17"/>
        <v>0</v>
      </c>
      <c r="Z191" s="155">
        <v>0</v>
      </c>
      <c r="AA191" s="156">
        <f t="shared" si="18"/>
        <v>0</v>
      </c>
      <c r="AR191" s="13" t="s">
        <v>300</v>
      </c>
      <c r="AT191" s="13" t="s">
        <v>166</v>
      </c>
      <c r="AU191" s="13" t="s">
        <v>95</v>
      </c>
      <c r="AY191" s="13" t="s">
        <v>135</v>
      </c>
      <c r="BE191" s="96">
        <f t="shared" si="19"/>
        <v>0</v>
      </c>
      <c r="BF191" s="96">
        <f t="shared" si="20"/>
        <v>0</v>
      </c>
      <c r="BG191" s="96">
        <f t="shared" si="21"/>
        <v>0</v>
      </c>
      <c r="BH191" s="96">
        <f t="shared" si="22"/>
        <v>0</v>
      </c>
      <c r="BI191" s="96">
        <f t="shared" si="23"/>
        <v>0</v>
      </c>
      <c r="BJ191" s="13" t="s">
        <v>22</v>
      </c>
      <c r="BK191" s="96">
        <f t="shared" si="24"/>
        <v>0</v>
      </c>
      <c r="BL191" s="13" t="s">
        <v>300</v>
      </c>
      <c r="BM191" s="13"/>
    </row>
    <row r="192" spans="2:65" s="1" customFormat="1" ht="57" customHeight="1">
      <c r="B192" s="121"/>
      <c r="C192" s="157" t="s">
        <v>333</v>
      </c>
      <c r="D192" s="157" t="s">
        <v>166</v>
      </c>
      <c r="E192" s="158" t="s">
        <v>334</v>
      </c>
      <c r="F192" s="221" t="s">
        <v>335</v>
      </c>
      <c r="G192" s="222"/>
      <c r="H192" s="222"/>
      <c r="I192" s="222"/>
      <c r="J192" s="159" t="s">
        <v>139</v>
      </c>
      <c r="K192" s="160">
        <v>1</v>
      </c>
      <c r="L192" s="223">
        <v>0</v>
      </c>
      <c r="M192" s="222"/>
      <c r="N192" s="224">
        <f t="shared" si="15"/>
        <v>0</v>
      </c>
      <c r="O192" s="225"/>
      <c r="P192" s="225"/>
      <c r="Q192" s="225"/>
      <c r="R192" s="123"/>
      <c r="T192" s="154" t="s">
        <v>3</v>
      </c>
      <c r="U192" s="39" t="s">
        <v>45</v>
      </c>
      <c r="V192" s="31"/>
      <c r="W192" s="155">
        <f t="shared" si="16"/>
        <v>0</v>
      </c>
      <c r="X192" s="155">
        <v>0</v>
      </c>
      <c r="Y192" s="155">
        <f t="shared" si="17"/>
        <v>0</v>
      </c>
      <c r="Z192" s="155">
        <v>0</v>
      </c>
      <c r="AA192" s="156">
        <f t="shared" si="18"/>
        <v>0</v>
      </c>
      <c r="AR192" s="13" t="s">
        <v>300</v>
      </c>
      <c r="AT192" s="13" t="s">
        <v>166</v>
      </c>
      <c r="AU192" s="13" t="s">
        <v>95</v>
      </c>
      <c r="AY192" s="13" t="s">
        <v>135</v>
      </c>
      <c r="BE192" s="96">
        <f t="shared" si="19"/>
        <v>0</v>
      </c>
      <c r="BF192" s="96">
        <f t="shared" si="20"/>
        <v>0</v>
      </c>
      <c r="BG192" s="96">
        <f t="shared" si="21"/>
        <v>0</v>
      </c>
      <c r="BH192" s="96">
        <f t="shared" si="22"/>
        <v>0</v>
      </c>
      <c r="BI192" s="96">
        <f t="shared" si="23"/>
        <v>0</v>
      </c>
      <c r="BJ192" s="13" t="s">
        <v>22</v>
      </c>
      <c r="BK192" s="96">
        <f t="shared" si="24"/>
        <v>0</v>
      </c>
      <c r="BL192" s="13" t="s">
        <v>300</v>
      </c>
      <c r="BM192" s="13"/>
    </row>
    <row r="193" spans="2:65" s="1" customFormat="1" ht="22.5" customHeight="1">
      <c r="B193" s="121"/>
      <c r="C193" s="157" t="s">
        <v>336</v>
      </c>
      <c r="D193" s="157" t="s">
        <v>166</v>
      </c>
      <c r="E193" s="158" t="s">
        <v>337</v>
      </c>
      <c r="F193" s="221" t="s">
        <v>338</v>
      </c>
      <c r="G193" s="222"/>
      <c r="H193" s="222"/>
      <c r="I193" s="222"/>
      <c r="J193" s="159" t="s">
        <v>339</v>
      </c>
      <c r="K193" s="160">
        <v>48</v>
      </c>
      <c r="L193" s="223">
        <v>0</v>
      </c>
      <c r="M193" s="222"/>
      <c r="N193" s="224">
        <f t="shared" si="15"/>
        <v>0</v>
      </c>
      <c r="O193" s="225"/>
      <c r="P193" s="225"/>
      <c r="Q193" s="225"/>
      <c r="R193" s="123"/>
      <c r="T193" s="154" t="s">
        <v>3</v>
      </c>
      <c r="U193" s="39" t="s">
        <v>45</v>
      </c>
      <c r="V193" s="31"/>
      <c r="W193" s="155">
        <f t="shared" si="16"/>
        <v>0</v>
      </c>
      <c r="X193" s="155">
        <v>0</v>
      </c>
      <c r="Y193" s="155">
        <f t="shared" si="17"/>
        <v>0</v>
      </c>
      <c r="Z193" s="155">
        <v>0</v>
      </c>
      <c r="AA193" s="156">
        <f t="shared" si="18"/>
        <v>0</v>
      </c>
      <c r="AR193" s="13" t="s">
        <v>300</v>
      </c>
      <c r="AT193" s="13" t="s">
        <v>166</v>
      </c>
      <c r="AU193" s="13" t="s">
        <v>95</v>
      </c>
      <c r="AY193" s="13" t="s">
        <v>135</v>
      </c>
      <c r="BE193" s="96">
        <f t="shared" si="19"/>
        <v>0</v>
      </c>
      <c r="BF193" s="96">
        <f t="shared" si="20"/>
        <v>0</v>
      </c>
      <c r="BG193" s="96">
        <f t="shared" si="21"/>
        <v>0</v>
      </c>
      <c r="BH193" s="96">
        <f t="shared" si="22"/>
        <v>0</v>
      </c>
      <c r="BI193" s="96">
        <f t="shared" si="23"/>
        <v>0</v>
      </c>
      <c r="BJ193" s="13" t="s">
        <v>22</v>
      </c>
      <c r="BK193" s="96">
        <f t="shared" si="24"/>
        <v>0</v>
      </c>
      <c r="BL193" s="13" t="s">
        <v>300</v>
      </c>
      <c r="BM193" s="13"/>
    </row>
    <row r="194" spans="2:65" s="1" customFormat="1" ht="22.5" customHeight="1">
      <c r="B194" s="121"/>
      <c r="C194" s="157" t="s">
        <v>340</v>
      </c>
      <c r="D194" s="157" t="s">
        <v>166</v>
      </c>
      <c r="E194" s="158" t="s">
        <v>341</v>
      </c>
      <c r="F194" s="221" t="s">
        <v>342</v>
      </c>
      <c r="G194" s="222"/>
      <c r="H194" s="222"/>
      <c r="I194" s="222"/>
      <c r="J194" s="159" t="s">
        <v>164</v>
      </c>
      <c r="K194" s="160">
        <v>20</v>
      </c>
      <c r="L194" s="223">
        <v>0</v>
      </c>
      <c r="M194" s="222"/>
      <c r="N194" s="224">
        <f t="shared" si="15"/>
        <v>0</v>
      </c>
      <c r="O194" s="225"/>
      <c r="P194" s="225"/>
      <c r="Q194" s="225"/>
      <c r="R194" s="123"/>
      <c r="T194" s="154" t="s">
        <v>3</v>
      </c>
      <c r="U194" s="39" t="s">
        <v>45</v>
      </c>
      <c r="V194" s="31"/>
      <c r="W194" s="155">
        <f t="shared" si="16"/>
        <v>0</v>
      </c>
      <c r="X194" s="155">
        <v>0</v>
      </c>
      <c r="Y194" s="155">
        <f t="shared" si="17"/>
        <v>0</v>
      </c>
      <c r="Z194" s="155">
        <v>0</v>
      </c>
      <c r="AA194" s="156">
        <f t="shared" si="18"/>
        <v>0</v>
      </c>
      <c r="AR194" s="13" t="s">
        <v>300</v>
      </c>
      <c r="AT194" s="13" t="s">
        <v>166</v>
      </c>
      <c r="AU194" s="13" t="s">
        <v>95</v>
      </c>
      <c r="AY194" s="13" t="s">
        <v>135</v>
      </c>
      <c r="BE194" s="96">
        <f t="shared" si="19"/>
        <v>0</v>
      </c>
      <c r="BF194" s="96">
        <f t="shared" si="20"/>
        <v>0</v>
      </c>
      <c r="BG194" s="96">
        <f t="shared" si="21"/>
        <v>0</v>
      </c>
      <c r="BH194" s="96">
        <f t="shared" si="22"/>
        <v>0</v>
      </c>
      <c r="BI194" s="96">
        <f t="shared" si="23"/>
        <v>0</v>
      </c>
      <c r="BJ194" s="13" t="s">
        <v>22</v>
      </c>
      <c r="BK194" s="96">
        <f t="shared" si="24"/>
        <v>0</v>
      </c>
      <c r="BL194" s="13" t="s">
        <v>300</v>
      </c>
      <c r="BM194" s="13"/>
    </row>
    <row r="195" spans="2:65" s="1" customFormat="1" ht="22.5" customHeight="1">
      <c r="B195" s="121"/>
      <c r="C195" s="157" t="s">
        <v>343</v>
      </c>
      <c r="D195" s="157" t="s">
        <v>166</v>
      </c>
      <c r="E195" s="158" t="s">
        <v>344</v>
      </c>
      <c r="F195" s="221" t="s">
        <v>345</v>
      </c>
      <c r="G195" s="222"/>
      <c r="H195" s="222"/>
      <c r="I195" s="222"/>
      <c r="J195" s="159" t="s">
        <v>139</v>
      </c>
      <c r="K195" s="160">
        <v>2</v>
      </c>
      <c r="L195" s="223">
        <v>0</v>
      </c>
      <c r="M195" s="222"/>
      <c r="N195" s="224">
        <f t="shared" si="15"/>
        <v>0</v>
      </c>
      <c r="O195" s="225"/>
      <c r="P195" s="225"/>
      <c r="Q195" s="225"/>
      <c r="R195" s="123"/>
      <c r="T195" s="154" t="s">
        <v>3</v>
      </c>
      <c r="U195" s="39" t="s">
        <v>45</v>
      </c>
      <c r="V195" s="31"/>
      <c r="W195" s="155">
        <f t="shared" si="16"/>
        <v>0</v>
      </c>
      <c r="X195" s="155">
        <v>0</v>
      </c>
      <c r="Y195" s="155">
        <f t="shared" si="17"/>
        <v>0</v>
      </c>
      <c r="Z195" s="155">
        <v>0</v>
      </c>
      <c r="AA195" s="156">
        <f t="shared" si="18"/>
        <v>0</v>
      </c>
      <c r="AR195" s="13" t="s">
        <v>300</v>
      </c>
      <c r="AT195" s="13" t="s">
        <v>166</v>
      </c>
      <c r="AU195" s="13" t="s">
        <v>95</v>
      </c>
      <c r="AY195" s="13" t="s">
        <v>135</v>
      </c>
      <c r="BE195" s="96">
        <f t="shared" si="19"/>
        <v>0</v>
      </c>
      <c r="BF195" s="96">
        <f t="shared" si="20"/>
        <v>0</v>
      </c>
      <c r="BG195" s="96">
        <f t="shared" si="21"/>
        <v>0</v>
      </c>
      <c r="BH195" s="96">
        <f t="shared" si="22"/>
        <v>0</v>
      </c>
      <c r="BI195" s="96">
        <f t="shared" si="23"/>
        <v>0</v>
      </c>
      <c r="BJ195" s="13" t="s">
        <v>22</v>
      </c>
      <c r="BK195" s="96">
        <f t="shared" si="24"/>
        <v>0</v>
      </c>
      <c r="BL195" s="13" t="s">
        <v>300</v>
      </c>
      <c r="BM195" s="13"/>
    </row>
    <row r="196" spans="2:65" s="1" customFormat="1" ht="22.5" customHeight="1">
      <c r="B196" s="121"/>
      <c r="C196" s="157" t="s">
        <v>346</v>
      </c>
      <c r="D196" s="157" t="s">
        <v>166</v>
      </c>
      <c r="E196" s="158" t="s">
        <v>347</v>
      </c>
      <c r="F196" s="221" t="s">
        <v>348</v>
      </c>
      <c r="G196" s="222"/>
      <c r="H196" s="222"/>
      <c r="I196" s="222"/>
      <c r="J196" s="159" t="s">
        <v>139</v>
      </c>
      <c r="K196" s="160">
        <v>1</v>
      </c>
      <c r="L196" s="223">
        <v>0</v>
      </c>
      <c r="M196" s="222"/>
      <c r="N196" s="224">
        <f t="shared" si="15"/>
        <v>0</v>
      </c>
      <c r="O196" s="225"/>
      <c r="P196" s="225"/>
      <c r="Q196" s="225"/>
      <c r="R196" s="123"/>
      <c r="T196" s="154" t="s">
        <v>3</v>
      </c>
      <c r="U196" s="39" t="s">
        <v>45</v>
      </c>
      <c r="V196" s="31"/>
      <c r="W196" s="155">
        <f t="shared" si="16"/>
        <v>0</v>
      </c>
      <c r="X196" s="155">
        <v>0</v>
      </c>
      <c r="Y196" s="155">
        <f t="shared" si="17"/>
        <v>0</v>
      </c>
      <c r="Z196" s="155">
        <v>0</v>
      </c>
      <c r="AA196" s="156">
        <f t="shared" si="18"/>
        <v>0</v>
      </c>
      <c r="AR196" s="13" t="s">
        <v>300</v>
      </c>
      <c r="AT196" s="13" t="s">
        <v>166</v>
      </c>
      <c r="AU196" s="13" t="s">
        <v>95</v>
      </c>
      <c r="AY196" s="13" t="s">
        <v>135</v>
      </c>
      <c r="BE196" s="96">
        <f t="shared" si="19"/>
        <v>0</v>
      </c>
      <c r="BF196" s="96">
        <f t="shared" si="20"/>
        <v>0</v>
      </c>
      <c r="BG196" s="96">
        <f t="shared" si="21"/>
        <v>0</v>
      </c>
      <c r="BH196" s="96">
        <f t="shared" si="22"/>
        <v>0</v>
      </c>
      <c r="BI196" s="96">
        <f t="shared" si="23"/>
        <v>0</v>
      </c>
      <c r="BJ196" s="13" t="s">
        <v>22</v>
      </c>
      <c r="BK196" s="96">
        <f t="shared" si="24"/>
        <v>0</v>
      </c>
      <c r="BL196" s="13" t="s">
        <v>300</v>
      </c>
      <c r="BM196" s="13"/>
    </row>
    <row r="197" spans="2:65" s="1" customFormat="1" ht="22.5" customHeight="1">
      <c r="B197" s="121"/>
      <c r="C197" s="157" t="s">
        <v>349</v>
      </c>
      <c r="D197" s="157" t="s">
        <v>166</v>
      </c>
      <c r="E197" s="158" t="s">
        <v>350</v>
      </c>
      <c r="F197" s="221" t="s">
        <v>351</v>
      </c>
      <c r="G197" s="222"/>
      <c r="H197" s="222"/>
      <c r="I197" s="222"/>
      <c r="J197" s="159" t="s">
        <v>139</v>
      </c>
      <c r="K197" s="160">
        <v>1</v>
      </c>
      <c r="L197" s="223">
        <v>0</v>
      </c>
      <c r="M197" s="222"/>
      <c r="N197" s="224">
        <f t="shared" si="15"/>
        <v>0</v>
      </c>
      <c r="O197" s="225"/>
      <c r="P197" s="225"/>
      <c r="Q197" s="225"/>
      <c r="R197" s="123"/>
      <c r="T197" s="154" t="s">
        <v>3</v>
      </c>
      <c r="U197" s="39" t="s">
        <v>45</v>
      </c>
      <c r="V197" s="31"/>
      <c r="W197" s="155">
        <f t="shared" si="16"/>
        <v>0</v>
      </c>
      <c r="X197" s="155">
        <v>0</v>
      </c>
      <c r="Y197" s="155">
        <f t="shared" si="17"/>
        <v>0</v>
      </c>
      <c r="Z197" s="155">
        <v>0</v>
      </c>
      <c r="AA197" s="156">
        <f t="shared" si="18"/>
        <v>0</v>
      </c>
      <c r="AR197" s="13" t="s">
        <v>300</v>
      </c>
      <c r="AT197" s="13" t="s">
        <v>166</v>
      </c>
      <c r="AU197" s="13" t="s">
        <v>95</v>
      </c>
      <c r="AY197" s="13" t="s">
        <v>135</v>
      </c>
      <c r="BE197" s="96">
        <f t="shared" si="19"/>
        <v>0</v>
      </c>
      <c r="BF197" s="96">
        <f t="shared" si="20"/>
        <v>0</v>
      </c>
      <c r="BG197" s="96">
        <f t="shared" si="21"/>
        <v>0</v>
      </c>
      <c r="BH197" s="96">
        <f t="shared" si="22"/>
        <v>0</v>
      </c>
      <c r="BI197" s="96">
        <f t="shared" si="23"/>
        <v>0</v>
      </c>
      <c r="BJ197" s="13" t="s">
        <v>22</v>
      </c>
      <c r="BK197" s="96">
        <f t="shared" si="24"/>
        <v>0</v>
      </c>
      <c r="BL197" s="13" t="s">
        <v>300</v>
      </c>
      <c r="BM197" s="13"/>
    </row>
    <row r="198" spans="2:63" s="9" customFormat="1" ht="29.25" customHeight="1">
      <c r="B198" s="139"/>
      <c r="C198" s="140"/>
      <c r="D198" s="149" t="s">
        <v>109</v>
      </c>
      <c r="E198" s="149"/>
      <c r="F198" s="149"/>
      <c r="G198" s="149"/>
      <c r="H198" s="149"/>
      <c r="I198" s="149"/>
      <c r="J198" s="149"/>
      <c r="K198" s="149"/>
      <c r="L198" s="149"/>
      <c r="M198" s="149"/>
      <c r="N198" s="215">
        <f>BK198</f>
        <v>0</v>
      </c>
      <c r="O198" s="216"/>
      <c r="P198" s="216"/>
      <c r="Q198" s="216"/>
      <c r="R198" s="142"/>
      <c r="T198" s="143"/>
      <c r="U198" s="140"/>
      <c r="V198" s="140"/>
      <c r="W198" s="144">
        <f>SUM(W199:W215)</f>
        <v>0</v>
      </c>
      <c r="X198" s="140"/>
      <c r="Y198" s="144">
        <f>SUM(Y199:Y215)</f>
        <v>0.12011099999999998</v>
      </c>
      <c r="Z198" s="140"/>
      <c r="AA198" s="145">
        <f>SUM(AA199:AA215)</f>
        <v>0</v>
      </c>
      <c r="AR198" s="146" t="s">
        <v>143</v>
      </c>
      <c r="AT198" s="147" t="s">
        <v>79</v>
      </c>
      <c r="AU198" s="147" t="s">
        <v>22</v>
      </c>
      <c r="AY198" s="146" t="s">
        <v>135</v>
      </c>
      <c r="BK198" s="148">
        <f>SUM(BK199:BK215)</f>
        <v>0</v>
      </c>
    </row>
    <row r="199" spans="2:65" s="1" customFormat="1" ht="31.5" customHeight="1">
      <c r="B199" s="121"/>
      <c r="C199" s="150" t="s">
        <v>352</v>
      </c>
      <c r="D199" s="150" t="s">
        <v>136</v>
      </c>
      <c r="E199" s="151" t="s">
        <v>353</v>
      </c>
      <c r="F199" s="233" t="s">
        <v>354</v>
      </c>
      <c r="G199" s="225"/>
      <c r="H199" s="225"/>
      <c r="I199" s="225"/>
      <c r="J199" s="152" t="s">
        <v>164</v>
      </c>
      <c r="K199" s="153">
        <v>320</v>
      </c>
      <c r="L199" s="230">
        <v>0</v>
      </c>
      <c r="M199" s="225"/>
      <c r="N199" s="234">
        <f aca="true" t="shared" si="25" ref="N199:N215">ROUND(L199*K199,2)</f>
        <v>0</v>
      </c>
      <c r="O199" s="225"/>
      <c r="P199" s="225"/>
      <c r="Q199" s="225"/>
      <c r="R199" s="123"/>
      <c r="T199" s="154" t="s">
        <v>3</v>
      </c>
      <c r="U199" s="39" t="s">
        <v>45</v>
      </c>
      <c r="V199" s="31"/>
      <c r="W199" s="155">
        <f aca="true" t="shared" si="26" ref="W199:W215">V199*K199</f>
        <v>0</v>
      </c>
      <c r="X199" s="155">
        <v>0.00015</v>
      </c>
      <c r="Y199" s="155">
        <f aca="true" t="shared" si="27" ref="Y199:Y215">X199*K199</f>
        <v>0.047999999999999994</v>
      </c>
      <c r="Z199" s="155">
        <v>0</v>
      </c>
      <c r="AA199" s="156">
        <f aca="true" t="shared" si="28" ref="AA199:AA215">Z199*K199</f>
        <v>0</v>
      </c>
      <c r="AR199" s="13" t="s">
        <v>165</v>
      </c>
      <c r="AT199" s="13" t="s">
        <v>136</v>
      </c>
      <c r="AU199" s="13" t="s">
        <v>95</v>
      </c>
      <c r="AY199" s="13" t="s">
        <v>135</v>
      </c>
      <c r="BE199" s="96">
        <f aca="true" t="shared" si="29" ref="BE199:BE215">IF(U199="základní",N199,0)</f>
        <v>0</v>
      </c>
      <c r="BF199" s="96">
        <f aca="true" t="shared" si="30" ref="BF199:BF215">IF(U199="snížená",N199,0)</f>
        <v>0</v>
      </c>
      <c r="BG199" s="96">
        <f aca="true" t="shared" si="31" ref="BG199:BG215">IF(U199="zákl. přenesená",N199,0)</f>
        <v>0</v>
      </c>
      <c r="BH199" s="96">
        <f aca="true" t="shared" si="32" ref="BH199:BH215">IF(U199="sníž. přenesená",N199,0)</f>
        <v>0</v>
      </c>
      <c r="BI199" s="96">
        <f aca="true" t="shared" si="33" ref="BI199:BI215">IF(U199="nulová",N199,0)</f>
        <v>0</v>
      </c>
      <c r="BJ199" s="13" t="s">
        <v>22</v>
      </c>
      <c r="BK199" s="96">
        <f aca="true" t="shared" si="34" ref="BK199:BK215">ROUND(L199*K199,2)</f>
        <v>0</v>
      </c>
      <c r="BL199" s="13" t="s">
        <v>165</v>
      </c>
      <c r="BM199" s="13"/>
    </row>
    <row r="200" spans="2:65" s="1" customFormat="1" ht="31.5" customHeight="1">
      <c r="B200" s="121"/>
      <c r="C200" s="150" t="s">
        <v>355</v>
      </c>
      <c r="D200" s="150" t="s">
        <v>136</v>
      </c>
      <c r="E200" s="151" t="s">
        <v>356</v>
      </c>
      <c r="F200" s="233" t="s">
        <v>357</v>
      </c>
      <c r="G200" s="225"/>
      <c r="H200" s="225"/>
      <c r="I200" s="225"/>
      <c r="J200" s="152" t="s">
        <v>164</v>
      </c>
      <c r="K200" s="153">
        <v>60</v>
      </c>
      <c r="L200" s="230">
        <v>0</v>
      </c>
      <c r="M200" s="225"/>
      <c r="N200" s="234">
        <f t="shared" si="25"/>
        <v>0</v>
      </c>
      <c r="O200" s="225"/>
      <c r="P200" s="225"/>
      <c r="Q200" s="225"/>
      <c r="R200" s="123"/>
      <c r="T200" s="154" t="s">
        <v>3</v>
      </c>
      <c r="U200" s="39" t="s">
        <v>45</v>
      </c>
      <c r="V200" s="31"/>
      <c r="W200" s="155">
        <f t="shared" si="26"/>
        <v>0</v>
      </c>
      <c r="X200" s="155">
        <v>0.00026</v>
      </c>
      <c r="Y200" s="155">
        <f t="shared" si="27"/>
        <v>0.0156</v>
      </c>
      <c r="Z200" s="155">
        <v>0</v>
      </c>
      <c r="AA200" s="156">
        <f t="shared" si="28"/>
        <v>0</v>
      </c>
      <c r="AR200" s="13" t="s">
        <v>165</v>
      </c>
      <c r="AT200" s="13" t="s">
        <v>136</v>
      </c>
      <c r="AU200" s="13" t="s">
        <v>95</v>
      </c>
      <c r="AY200" s="13" t="s">
        <v>135</v>
      </c>
      <c r="BE200" s="96">
        <f t="shared" si="29"/>
        <v>0</v>
      </c>
      <c r="BF200" s="96">
        <f t="shared" si="30"/>
        <v>0</v>
      </c>
      <c r="BG200" s="96">
        <f t="shared" si="31"/>
        <v>0</v>
      </c>
      <c r="BH200" s="96">
        <f t="shared" si="32"/>
        <v>0</v>
      </c>
      <c r="BI200" s="96">
        <f t="shared" si="33"/>
        <v>0</v>
      </c>
      <c r="BJ200" s="13" t="s">
        <v>22</v>
      </c>
      <c r="BK200" s="96">
        <f t="shared" si="34"/>
        <v>0</v>
      </c>
      <c r="BL200" s="13" t="s">
        <v>165</v>
      </c>
      <c r="BM200" s="13"/>
    </row>
    <row r="201" spans="2:65" s="1" customFormat="1" ht="31.5" customHeight="1">
      <c r="B201" s="121"/>
      <c r="C201" s="150" t="s">
        <v>358</v>
      </c>
      <c r="D201" s="150" t="s">
        <v>136</v>
      </c>
      <c r="E201" s="151" t="s">
        <v>359</v>
      </c>
      <c r="F201" s="233" t="s">
        <v>360</v>
      </c>
      <c r="G201" s="225"/>
      <c r="H201" s="225"/>
      <c r="I201" s="225"/>
      <c r="J201" s="152" t="s">
        <v>164</v>
      </c>
      <c r="K201" s="153">
        <v>45</v>
      </c>
      <c r="L201" s="230">
        <v>0</v>
      </c>
      <c r="M201" s="225"/>
      <c r="N201" s="234">
        <f t="shared" si="25"/>
        <v>0</v>
      </c>
      <c r="O201" s="225"/>
      <c r="P201" s="225"/>
      <c r="Q201" s="225"/>
      <c r="R201" s="123"/>
      <c r="T201" s="154" t="s">
        <v>3</v>
      </c>
      <c r="U201" s="39" t="s">
        <v>45</v>
      </c>
      <c r="V201" s="31"/>
      <c r="W201" s="155">
        <f t="shared" si="26"/>
        <v>0</v>
      </c>
      <c r="X201" s="155">
        <v>0.00035</v>
      </c>
      <c r="Y201" s="155">
        <f t="shared" si="27"/>
        <v>0.01575</v>
      </c>
      <c r="Z201" s="155">
        <v>0</v>
      </c>
      <c r="AA201" s="156">
        <f t="shared" si="28"/>
        <v>0</v>
      </c>
      <c r="AR201" s="13" t="s">
        <v>165</v>
      </c>
      <c r="AT201" s="13" t="s">
        <v>136</v>
      </c>
      <c r="AU201" s="13" t="s">
        <v>95</v>
      </c>
      <c r="AY201" s="13" t="s">
        <v>135</v>
      </c>
      <c r="BE201" s="96">
        <f t="shared" si="29"/>
        <v>0</v>
      </c>
      <c r="BF201" s="96">
        <f t="shared" si="30"/>
        <v>0</v>
      </c>
      <c r="BG201" s="96">
        <f t="shared" si="31"/>
        <v>0</v>
      </c>
      <c r="BH201" s="96">
        <f t="shared" si="32"/>
        <v>0</v>
      </c>
      <c r="BI201" s="96">
        <f t="shared" si="33"/>
        <v>0</v>
      </c>
      <c r="BJ201" s="13" t="s">
        <v>22</v>
      </c>
      <c r="BK201" s="96">
        <f t="shared" si="34"/>
        <v>0</v>
      </c>
      <c r="BL201" s="13" t="s">
        <v>165</v>
      </c>
      <c r="BM201" s="13"/>
    </row>
    <row r="202" spans="2:65" s="1" customFormat="1" ht="31.5" customHeight="1">
      <c r="B202" s="121"/>
      <c r="C202" s="150" t="s">
        <v>361</v>
      </c>
      <c r="D202" s="150" t="s">
        <v>136</v>
      </c>
      <c r="E202" s="151" t="s">
        <v>362</v>
      </c>
      <c r="F202" s="233" t="s">
        <v>363</v>
      </c>
      <c r="G202" s="225"/>
      <c r="H202" s="225"/>
      <c r="I202" s="225"/>
      <c r="J202" s="152" t="s">
        <v>164</v>
      </c>
      <c r="K202" s="153">
        <v>25</v>
      </c>
      <c r="L202" s="230">
        <v>0</v>
      </c>
      <c r="M202" s="225"/>
      <c r="N202" s="234">
        <f t="shared" si="25"/>
        <v>0</v>
      </c>
      <c r="O202" s="225"/>
      <c r="P202" s="225"/>
      <c r="Q202" s="225"/>
      <c r="R202" s="123"/>
      <c r="T202" s="154" t="s">
        <v>3</v>
      </c>
      <c r="U202" s="39" t="s">
        <v>45</v>
      </c>
      <c r="V202" s="31"/>
      <c r="W202" s="155">
        <f t="shared" si="26"/>
        <v>0</v>
      </c>
      <c r="X202" s="155">
        <v>0.00051</v>
      </c>
      <c r="Y202" s="155">
        <f t="shared" si="27"/>
        <v>0.012750000000000001</v>
      </c>
      <c r="Z202" s="155">
        <v>0</v>
      </c>
      <c r="AA202" s="156">
        <f t="shared" si="28"/>
        <v>0</v>
      </c>
      <c r="AR202" s="13" t="s">
        <v>165</v>
      </c>
      <c r="AT202" s="13" t="s">
        <v>136</v>
      </c>
      <c r="AU202" s="13" t="s">
        <v>95</v>
      </c>
      <c r="AY202" s="13" t="s">
        <v>135</v>
      </c>
      <c r="BE202" s="96">
        <f t="shared" si="29"/>
        <v>0</v>
      </c>
      <c r="BF202" s="96">
        <f t="shared" si="30"/>
        <v>0</v>
      </c>
      <c r="BG202" s="96">
        <f t="shared" si="31"/>
        <v>0</v>
      </c>
      <c r="BH202" s="96">
        <f t="shared" si="32"/>
        <v>0</v>
      </c>
      <c r="BI202" s="96">
        <f t="shared" si="33"/>
        <v>0</v>
      </c>
      <c r="BJ202" s="13" t="s">
        <v>22</v>
      </c>
      <c r="BK202" s="96">
        <f t="shared" si="34"/>
        <v>0</v>
      </c>
      <c r="BL202" s="13" t="s">
        <v>165</v>
      </c>
      <c r="BM202" s="13"/>
    </row>
    <row r="203" spans="2:65" s="1" customFormat="1" ht="31.5" customHeight="1">
      <c r="B203" s="121"/>
      <c r="C203" s="150" t="s">
        <v>364</v>
      </c>
      <c r="D203" s="150" t="s">
        <v>136</v>
      </c>
      <c r="E203" s="151" t="s">
        <v>365</v>
      </c>
      <c r="F203" s="233" t="s">
        <v>366</v>
      </c>
      <c r="G203" s="225"/>
      <c r="H203" s="225"/>
      <c r="I203" s="225"/>
      <c r="J203" s="152" t="s">
        <v>164</v>
      </c>
      <c r="K203" s="153">
        <v>5</v>
      </c>
      <c r="L203" s="230">
        <v>0</v>
      </c>
      <c r="M203" s="225"/>
      <c r="N203" s="234">
        <f t="shared" si="25"/>
        <v>0</v>
      </c>
      <c r="O203" s="225"/>
      <c r="P203" s="225"/>
      <c r="Q203" s="225"/>
      <c r="R203" s="123"/>
      <c r="T203" s="154" t="s">
        <v>3</v>
      </c>
      <c r="U203" s="39" t="s">
        <v>45</v>
      </c>
      <c r="V203" s="31"/>
      <c r="W203" s="155">
        <f t="shared" si="26"/>
        <v>0</v>
      </c>
      <c r="X203" s="155">
        <v>0.00077</v>
      </c>
      <c r="Y203" s="155">
        <f t="shared" si="27"/>
        <v>0.0038499999999999997</v>
      </c>
      <c r="Z203" s="155">
        <v>0</v>
      </c>
      <c r="AA203" s="156">
        <f t="shared" si="28"/>
        <v>0</v>
      </c>
      <c r="AR203" s="13" t="s">
        <v>165</v>
      </c>
      <c r="AT203" s="13" t="s">
        <v>136</v>
      </c>
      <c r="AU203" s="13" t="s">
        <v>95</v>
      </c>
      <c r="AY203" s="13" t="s">
        <v>135</v>
      </c>
      <c r="BE203" s="96">
        <f t="shared" si="29"/>
        <v>0</v>
      </c>
      <c r="BF203" s="96">
        <f t="shared" si="30"/>
        <v>0</v>
      </c>
      <c r="BG203" s="96">
        <f t="shared" si="31"/>
        <v>0</v>
      </c>
      <c r="BH203" s="96">
        <f t="shared" si="32"/>
        <v>0</v>
      </c>
      <c r="BI203" s="96">
        <f t="shared" si="33"/>
        <v>0</v>
      </c>
      <c r="BJ203" s="13" t="s">
        <v>22</v>
      </c>
      <c r="BK203" s="96">
        <f t="shared" si="34"/>
        <v>0</v>
      </c>
      <c r="BL203" s="13" t="s">
        <v>165</v>
      </c>
      <c r="BM203" s="13"/>
    </row>
    <row r="204" spans="2:65" s="1" customFormat="1" ht="31.5" customHeight="1">
      <c r="B204" s="121"/>
      <c r="C204" s="150" t="s">
        <v>367</v>
      </c>
      <c r="D204" s="150" t="s">
        <v>136</v>
      </c>
      <c r="E204" s="151" t="s">
        <v>368</v>
      </c>
      <c r="F204" s="233" t="s">
        <v>369</v>
      </c>
      <c r="G204" s="225"/>
      <c r="H204" s="225"/>
      <c r="I204" s="225"/>
      <c r="J204" s="152" t="s">
        <v>164</v>
      </c>
      <c r="K204" s="153">
        <v>160</v>
      </c>
      <c r="L204" s="230">
        <v>0</v>
      </c>
      <c r="M204" s="225"/>
      <c r="N204" s="234">
        <f t="shared" si="25"/>
        <v>0</v>
      </c>
      <c r="O204" s="225"/>
      <c r="P204" s="225"/>
      <c r="Q204" s="225"/>
      <c r="R204" s="123"/>
      <c r="T204" s="154" t="s">
        <v>3</v>
      </c>
      <c r="U204" s="39" t="s">
        <v>45</v>
      </c>
      <c r="V204" s="31"/>
      <c r="W204" s="155">
        <f t="shared" si="26"/>
        <v>0</v>
      </c>
      <c r="X204" s="155">
        <v>0.00015</v>
      </c>
      <c r="Y204" s="155">
        <f t="shared" si="27"/>
        <v>0.023999999999999997</v>
      </c>
      <c r="Z204" s="155">
        <v>0</v>
      </c>
      <c r="AA204" s="156">
        <f t="shared" si="28"/>
        <v>0</v>
      </c>
      <c r="AR204" s="13" t="s">
        <v>165</v>
      </c>
      <c r="AT204" s="13" t="s">
        <v>136</v>
      </c>
      <c r="AU204" s="13" t="s">
        <v>95</v>
      </c>
      <c r="AY204" s="13" t="s">
        <v>135</v>
      </c>
      <c r="BE204" s="96">
        <f t="shared" si="29"/>
        <v>0</v>
      </c>
      <c r="BF204" s="96">
        <f t="shared" si="30"/>
        <v>0</v>
      </c>
      <c r="BG204" s="96">
        <f t="shared" si="31"/>
        <v>0</v>
      </c>
      <c r="BH204" s="96">
        <f t="shared" si="32"/>
        <v>0</v>
      </c>
      <c r="BI204" s="96">
        <f t="shared" si="33"/>
        <v>0</v>
      </c>
      <c r="BJ204" s="13" t="s">
        <v>22</v>
      </c>
      <c r="BK204" s="96">
        <f t="shared" si="34"/>
        <v>0</v>
      </c>
      <c r="BL204" s="13" t="s">
        <v>165</v>
      </c>
      <c r="BM204" s="13"/>
    </row>
    <row r="205" spans="2:65" s="1" customFormat="1" ht="31.5" customHeight="1">
      <c r="B205" s="121"/>
      <c r="C205" s="150" t="s">
        <v>370</v>
      </c>
      <c r="D205" s="150" t="s">
        <v>136</v>
      </c>
      <c r="E205" s="151" t="s">
        <v>371</v>
      </c>
      <c r="F205" s="233" t="s">
        <v>372</v>
      </c>
      <c r="G205" s="225"/>
      <c r="H205" s="225"/>
      <c r="I205" s="225"/>
      <c r="J205" s="152" t="s">
        <v>164</v>
      </c>
      <c r="K205" s="153">
        <v>320</v>
      </c>
      <c r="L205" s="230">
        <v>0</v>
      </c>
      <c r="M205" s="225"/>
      <c r="N205" s="234">
        <f t="shared" si="25"/>
        <v>0</v>
      </c>
      <c r="O205" s="225"/>
      <c r="P205" s="225"/>
      <c r="Q205" s="225"/>
      <c r="R205" s="123"/>
      <c r="T205" s="154" t="s">
        <v>3</v>
      </c>
      <c r="U205" s="39" t="s">
        <v>45</v>
      </c>
      <c r="V205" s="31"/>
      <c r="W205" s="155">
        <f t="shared" si="26"/>
        <v>0</v>
      </c>
      <c r="X205" s="155">
        <v>0</v>
      </c>
      <c r="Y205" s="155">
        <f t="shared" si="27"/>
        <v>0</v>
      </c>
      <c r="Z205" s="155">
        <v>0</v>
      </c>
      <c r="AA205" s="156">
        <f t="shared" si="28"/>
        <v>0</v>
      </c>
      <c r="AR205" s="13" t="s">
        <v>165</v>
      </c>
      <c r="AT205" s="13" t="s">
        <v>136</v>
      </c>
      <c r="AU205" s="13" t="s">
        <v>95</v>
      </c>
      <c r="AY205" s="13" t="s">
        <v>135</v>
      </c>
      <c r="BE205" s="96">
        <f t="shared" si="29"/>
        <v>0</v>
      </c>
      <c r="BF205" s="96">
        <f t="shared" si="30"/>
        <v>0</v>
      </c>
      <c r="BG205" s="96">
        <f t="shared" si="31"/>
        <v>0</v>
      </c>
      <c r="BH205" s="96">
        <f t="shared" si="32"/>
        <v>0</v>
      </c>
      <c r="BI205" s="96">
        <f t="shared" si="33"/>
        <v>0</v>
      </c>
      <c r="BJ205" s="13" t="s">
        <v>22</v>
      </c>
      <c r="BK205" s="96">
        <f t="shared" si="34"/>
        <v>0</v>
      </c>
      <c r="BL205" s="13" t="s">
        <v>165</v>
      </c>
      <c r="BM205" s="13"/>
    </row>
    <row r="206" spans="2:65" s="1" customFormat="1" ht="31.5" customHeight="1">
      <c r="B206" s="121"/>
      <c r="C206" s="150" t="s">
        <v>373</v>
      </c>
      <c r="D206" s="150" t="s">
        <v>136</v>
      </c>
      <c r="E206" s="151" t="s">
        <v>374</v>
      </c>
      <c r="F206" s="233" t="s">
        <v>375</v>
      </c>
      <c r="G206" s="225"/>
      <c r="H206" s="225"/>
      <c r="I206" s="225"/>
      <c r="J206" s="152" t="s">
        <v>164</v>
      </c>
      <c r="K206" s="153">
        <v>60</v>
      </c>
      <c r="L206" s="230">
        <v>0</v>
      </c>
      <c r="M206" s="225"/>
      <c r="N206" s="234">
        <f t="shared" si="25"/>
        <v>0</v>
      </c>
      <c r="O206" s="225"/>
      <c r="P206" s="225"/>
      <c r="Q206" s="225"/>
      <c r="R206" s="123"/>
      <c r="T206" s="154" t="s">
        <v>3</v>
      </c>
      <c r="U206" s="39" t="s">
        <v>45</v>
      </c>
      <c r="V206" s="31"/>
      <c r="W206" s="155">
        <f t="shared" si="26"/>
        <v>0</v>
      </c>
      <c r="X206" s="155">
        <v>0</v>
      </c>
      <c r="Y206" s="155">
        <f t="shared" si="27"/>
        <v>0</v>
      </c>
      <c r="Z206" s="155">
        <v>0</v>
      </c>
      <c r="AA206" s="156">
        <f t="shared" si="28"/>
        <v>0</v>
      </c>
      <c r="AR206" s="13" t="s">
        <v>165</v>
      </c>
      <c r="AT206" s="13" t="s">
        <v>136</v>
      </c>
      <c r="AU206" s="13" t="s">
        <v>95</v>
      </c>
      <c r="AY206" s="13" t="s">
        <v>135</v>
      </c>
      <c r="BE206" s="96">
        <f t="shared" si="29"/>
        <v>0</v>
      </c>
      <c r="BF206" s="96">
        <f t="shared" si="30"/>
        <v>0</v>
      </c>
      <c r="BG206" s="96">
        <f t="shared" si="31"/>
        <v>0</v>
      </c>
      <c r="BH206" s="96">
        <f t="shared" si="32"/>
        <v>0</v>
      </c>
      <c r="BI206" s="96">
        <f t="shared" si="33"/>
        <v>0</v>
      </c>
      <c r="BJ206" s="13" t="s">
        <v>22</v>
      </c>
      <c r="BK206" s="96">
        <f t="shared" si="34"/>
        <v>0</v>
      </c>
      <c r="BL206" s="13" t="s">
        <v>165</v>
      </c>
      <c r="BM206" s="13"/>
    </row>
    <row r="207" spans="2:65" s="1" customFormat="1" ht="31.5" customHeight="1">
      <c r="B207" s="121"/>
      <c r="C207" s="150" t="s">
        <v>376</v>
      </c>
      <c r="D207" s="150" t="s">
        <v>136</v>
      </c>
      <c r="E207" s="151" t="s">
        <v>377</v>
      </c>
      <c r="F207" s="233" t="s">
        <v>378</v>
      </c>
      <c r="G207" s="225"/>
      <c r="H207" s="225"/>
      <c r="I207" s="225"/>
      <c r="J207" s="152" t="s">
        <v>164</v>
      </c>
      <c r="K207" s="153">
        <v>45</v>
      </c>
      <c r="L207" s="230">
        <v>0</v>
      </c>
      <c r="M207" s="225"/>
      <c r="N207" s="234">
        <f t="shared" si="25"/>
        <v>0</v>
      </c>
      <c r="O207" s="225"/>
      <c r="P207" s="225"/>
      <c r="Q207" s="225"/>
      <c r="R207" s="123"/>
      <c r="T207" s="154" t="s">
        <v>3</v>
      </c>
      <c r="U207" s="39" t="s">
        <v>45</v>
      </c>
      <c r="V207" s="31"/>
      <c r="W207" s="155">
        <f t="shared" si="26"/>
        <v>0</v>
      </c>
      <c r="X207" s="155">
        <v>0</v>
      </c>
      <c r="Y207" s="155">
        <f t="shared" si="27"/>
        <v>0</v>
      </c>
      <c r="Z207" s="155">
        <v>0</v>
      </c>
      <c r="AA207" s="156">
        <f t="shared" si="28"/>
        <v>0</v>
      </c>
      <c r="AR207" s="13" t="s">
        <v>165</v>
      </c>
      <c r="AT207" s="13" t="s">
        <v>136</v>
      </c>
      <c r="AU207" s="13" t="s">
        <v>95</v>
      </c>
      <c r="AY207" s="13" t="s">
        <v>135</v>
      </c>
      <c r="BE207" s="96">
        <f t="shared" si="29"/>
        <v>0</v>
      </c>
      <c r="BF207" s="96">
        <f t="shared" si="30"/>
        <v>0</v>
      </c>
      <c r="BG207" s="96">
        <f t="shared" si="31"/>
        <v>0</v>
      </c>
      <c r="BH207" s="96">
        <f t="shared" si="32"/>
        <v>0</v>
      </c>
      <c r="BI207" s="96">
        <f t="shared" si="33"/>
        <v>0</v>
      </c>
      <c r="BJ207" s="13" t="s">
        <v>22</v>
      </c>
      <c r="BK207" s="96">
        <f t="shared" si="34"/>
        <v>0</v>
      </c>
      <c r="BL207" s="13" t="s">
        <v>165</v>
      </c>
      <c r="BM207" s="13"/>
    </row>
    <row r="208" spans="2:65" s="1" customFormat="1" ht="31.5" customHeight="1">
      <c r="B208" s="121"/>
      <c r="C208" s="150" t="s">
        <v>379</v>
      </c>
      <c r="D208" s="150" t="s">
        <v>136</v>
      </c>
      <c r="E208" s="151" t="s">
        <v>380</v>
      </c>
      <c r="F208" s="233" t="s">
        <v>381</v>
      </c>
      <c r="G208" s="225"/>
      <c r="H208" s="225"/>
      <c r="I208" s="225"/>
      <c r="J208" s="152" t="s">
        <v>164</v>
      </c>
      <c r="K208" s="153">
        <v>25</v>
      </c>
      <c r="L208" s="230">
        <v>0</v>
      </c>
      <c r="M208" s="225"/>
      <c r="N208" s="234">
        <f t="shared" si="25"/>
        <v>0</v>
      </c>
      <c r="O208" s="225"/>
      <c r="P208" s="225"/>
      <c r="Q208" s="225"/>
      <c r="R208" s="123"/>
      <c r="T208" s="154" t="s">
        <v>3</v>
      </c>
      <c r="U208" s="39" t="s">
        <v>45</v>
      </c>
      <c r="V208" s="31"/>
      <c r="W208" s="155">
        <f t="shared" si="26"/>
        <v>0</v>
      </c>
      <c r="X208" s="155">
        <v>0</v>
      </c>
      <c r="Y208" s="155">
        <f t="shared" si="27"/>
        <v>0</v>
      </c>
      <c r="Z208" s="155">
        <v>0</v>
      </c>
      <c r="AA208" s="156">
        <f t="shared" si="28"/>
        <v>0</v>
      </c>
      <c r="AR208" s="13" t="s">
        <v>165</v>
      </c>
      <c r="AT208" s="13" t="s">
        <v>136</v>
      </c>
      <c r="AU208" s="13" t="s">
        <v>95</v>
      </c>
      <c r="AY208" s="13" t="s">
        <v>135</v>
      </c>
      <c r="BE208" s="96">
        <f t="shared" si="29"/>
        <v>0</v>
      </c>
      <c r="BF208" s="96">
        <f t="shared" si="30"/>
        <v>0</v>
      </c>
      <c r="BG208" s="96">
        <f t="shared" si="31"/>
        <v>0</v>
      </c>
      <c r="BH208" s="96">
        <f t="shared" si="32"/>
        <v>0</v>
      </c>
      <c r="BI208" s="96">
        <f t="shared" si="33"/>
        <v>0</v>
      </c>
      <c r="BJ208" s="13" t="s">
        <v>22</v>
      </c>
      <c r="BK208" s="96">
        <f t="shared" si="34"/>
        <v>0</v>
      </c>
      <c r="BL208" s="13" t="s">
        <v>165</v>
      </c>
      <c r="BM208" s="13"/>
    </row>
    <row r="209" spans="2:65" s="1" customFormat="1" ht="31.5" customHeight="1">
      <c r="B209" s="121"/>
      <c r="C209" s="150" t="s">
        <v>382</v>
      </c>
      <c r="D209" s="150" t="s">
        <v>136</v>
      </c>
      <c r="E209" s="151" t="s">
        <v>383</v>
      </c>
      <c r="F209" s="233" t="s">
        <v>384</v>
      </c>
      <c r="G209" s="225"/>
      <c r="H209" s="225"/>
      <c r="I209" s="225"/>
      <c r="J209" s="152" t="s">
        <v>164</v>
      </c>
      <c r="K209" s="153">
        <v>5</v>
      </c>
      <c r="L209" s="230">
        <v>0</v>
      </c>
      <c r="M209" s="225"/>
      <c r="N209" s="234">
        <f t="shared" si="25"/>
        <v>0</v>
      </c>
      <c r="O209" s="225"/>
      <c r="P209" s="225"/>
      <c r="Q209" s="225"/>
      <c r="R209" s="123"/>
      <c r="T209" s="154" t="s">
        <v>3</v>
      </c>
      <c r="U209" s="39" t="s">
        <v>45</v>
      </c>
      <c r="V209" s="31"/>
      <c r="W209" s="155">
        <f t="shared" si="26"/>
        <v>0</v>
      </c>
      <c r="X209" s="155">
        <v>0</v>
      </c>
      <c r="Y209" s="155">
        <f t="shared" si="27"/>
        <v>0</v>
      </c>
      <c r="Z209" s="155">
        <v>0</v>
      </c>
      <c r="AA209" s="156">
        <f t="shared" si="28"/>
        <v>0</v>
      </c>
      <c r="AR209" s="13" t="s">
        <v>165</v>
      </c>
      <c r="AT209" s="13" t="s">
        <v>136</v>
      </c>
      <c r="AU209" s="13" t="s">
        <v>95</v>
      </c>
      <c r="AY209" s="13" t="s">
        <v>135</v>
      </c>
      <c r="BE209" s="96">
        <f t="shared" si="29"/>
        <v>0</v>
      </c>
      <c r="BF209" s="96">
        <f t="shared" si="30"/>
        <v>0</v>
      </c>
      <c r="BG209" s="96">
        <f t="shared" si="31"/>
        <v>0</v>
      </c>
      <c r="BH209" s="96">
        <f t="shared" si="32"/>
        <v>0</v>
      </c>
      <c r="BI209" s="96">
        <f t="shared" si="33"/>
        <v>0</v>
      </c>
      <c r="BJ209" s="13" t="s">
        <v>22</v>
      </c>
      <c r="BK209" s="96">
        <f t="shared" si="34"/>
        <v>0</v>
      </c>
      <c r="BL209" s="13" t="s">
        <v>165</v>
      </c>
      <c r="BM209" s="13"/>
    </row>
    <row r="210" spans="2:65" s="1" customFormat="1" ht="31.5" customHeight="1">
      <c r="B210" s="121"/>
      <c r="C210" s="150" t="s">
        <v>385</v>
      </c>
      <c r="D210" s="150" t="s">
        <v>136</v>
      </c>
      <c r="E210" s="151" t="s">
        <v>386</v>
      </c>
      <c r="F210" s="233" t="s">
        <v>387</v>
      </c>
      <c r="G210" s="225"/>
      <c r="H210" s="225"/>
      <c r="I210" s="225"/>
      <c r="J210" s="152" t="s">
        <v>164</v>
      </c>
      <c r="K210" s="153">
        <v>160</v>
      </c>
      <c r="L210" s="230">
        <v>0</v>
      </c>
      <c r="M210" s="225"/>
      <c r="N210" s="234">
        <f t="shared" si="25"/>
        <v>0</v>
      </c>
      <c r="O210" s="225"/>
      <c r="P210" s="225"/>
      <c r="Q210" s="225"/>
      <c r="R210" s="123"/>
      <c r="T210" s="154" t="s">
        <v>3</v>
      </c>
      <c r="U210" s="39" t="s">
        <v>45</v>
      </c>
      <c r="V210" s="31"/>
      <c r="W210" s="155">
        <f t="shared" si="26"/>
        <v>0</v>
      </c>
      <c r="X210" s="155">
        <v>0</v>
      </c>
      <c r="Y210" s="155">
        <f t="shared" si="27"/>
        <v>0</v>
      </c>
      <c r="Z210" s="155">
        <v>0</v>
      </c>
      <c r="AA210" s="156">
        <f t="shared" si="28"/>
        <v>0</v>
      </c>
      <c r="AR210" s="13" t="s">
        <v>165</v>
      </c>
      <c r="AT210" s="13" t="s">
        <v>136</v>
      </c>
      <c r="AU210" s="13" t="s">
        <v>95</v>
      </c>
      <c r="AY210" s="13" t="s">
        <v>135</v>
      </c>
      <c r="BE210" s="96">
        <f t="shared" si="29"/>
        <v>0</v>
      </c>
      <c r="BF210" s="96">
        <f t="shared" si="30"/>
        <v>0</v>
      </c>
      <c r="BG210" s="96">
        <f t="shared" si="31"/>
        <v>0</v>
      </c>
      <c r="BH210" s="96">
        <f t="shared" si="32"/>
        <v>0</v>
      </c>
      <c r="BI210" s="96">
        <f t="shared" si="33"/>
        <v>0</v>
      </c>
      <c r="BJ210" s="13" t="s">
        <v>22</v>
      </c>
      <c r="BK210" s="96">
        <f t="shared" si="34"/>
        <v>0</v>
      </c>
      <c r="BL210" s="13" t="s">
        <v>165</v>
      </c>
      <c r="BM210" s="13"/>
    </row>
    <row r="211" spans="2:65" s="1" customFormat="1" ht="31.5" customHeight="1">
      <c r="B211" s="121"/>
      <c r="C211" s="150" t="s">
        <v>388</v>
      </c>
      <c r="D211" s="150" t="s">
        <v>136</v>
      </c>
      <c r="E211" s="151" t="s">
        <v>389</v>
      </c>
      <c r="F211" s="233" t="s">
        <v>390</v>
      </c>
      <c r="G211" s="225"/>
      <c r="H211" s="225"/>
      <c r="I211" s="225"/>
      <c r="J211" s="152" t="s">
        <v>139</v>
      </c>
      <c r="K211" s="153">
        <v>15</v>
      </c>
      <c r="L211" s="230">
        <v>0</v>
      </c>
      <c r="M211" s="225"/>
      <c r="N211" s="234">
        <f t="shared" si="25"/>
        <v>0</v>
      </c>
      <c r="O211" s="225"/>
      <c r="P211" s="225"/>
      <c r="Q211" s="225"/>
      <c r="R211" s="123"/>
      <c r="T211" s="154" t="s">
        <v>3</v>
      </c>
      <c r="U211" s="39" t="s">
        <v>45</v>
      </c>
      <c r="V211" s="31"/>
      <c r="W211" s="155">
        <f t="shared" si="26"/>
        <v>0</v>
      </c>
      <c r="X211" s="155">
        <v>0</v>
      </c>
      <c r="Y211" s="155">
        <f t="shared" si="27"/>
        <v>0</v>
      </c>
      <c r="Z211" s="155">
        <v>0</v>
      </c>
      <c r="AA211" s="156">
        <f t="shared" si="28"/>
        <v>0</v>
      </c>
      <c r="AR211" s="13" t="s">
        <v>165</v>
      </c>
      <c r="AT211" s="13" t="s">
        <v>136</v>
      </c>
      <c r="AU211" s="13" t="s">
        <v>95</v>
      </c>
      <c r="AY211" s="13" t="s">
        <v>135</v>
      </c>
      <c r="BE211" s="96">
        <f t="shared" si="29"/>
        <v>0</v>
      </c>
      <c r="BF211" s="96">
        <f t="shared" si="30"/>
        <v>0</v>
      </c>
      <c r="BG211" s="96">
        <f t="shared" si="31"/>
        <v>0</v>
      </c>
      <c r="BH211" s="96">
        <f t="shared" si="32"/>
        <v>0</v>
      </c>
      <c r="BI211" s="96">
        <f t="shared" si="33"/>
        <v>0</v>
      </c>
      <c r="BJ211" s="13" t="s">
        <v>22</v>
      </c>
      <c r="BK211" s="96">
        <f t="shared" si="34"/>
        <v>0</v>
      </c>
      <c r="BL211" s="13" t="s">
        <v>165</v>
      </c>
      <c r="BM211" s="13"/>
    </row>
    <row r="212" spans="2:65" s="1" customFormat="1" ht="31.5" customHeight="1">
      <c r="B212" s="121"/>
      <c r="C212" s="150" t="s">
        <v>391</v>
      </c>
      <c r="D212" s="150" t="s">
        <v>136</v>
      </c>
      <c r="E212" s="151" t="s">
        <v>392</v>
      </c>
      <c r="F212" s="233" t="s">
        <v>393</v>
      </c>
      <c r="G212" s="225"/>
      <c r="H212" s="225"/>
      <c r="I212" s="225"/>
      <c r="J212" s="152" t="s">
        <v>139</v>
      </c>
      <c r="K212" s="153">
        <v>8</v>
      </c>
      <c r="L212" s="230">
        <v>0</v>
      </c>
      <c r="M212" s="225"/>
      <c r="N212" s="234">
        <f t="shared" si="25"/>
        <v>0</v>
      </c>
      <c r="O212" s="225"/>
      <c r="P212" s="225"/>
      <c r="Q212" s="225"/>
      <c r="R212" s="123"/>
      <c r="T212" s="154" t="s">
        <v>3</v>
      </c>
      <c r="U212" s="39" t="s">
        <v>45</v>
      </c>
      <c r="V212" s="31"/>
      <c r="W212" s="155">
        <f t="shared" si="26"/>
        <v>0</v>
      </c>
      <c r="X212" s="155">
        <v>0</v>
      </c>
      <c r="Y212" s="155">
        <f t="shared" si="27"/>
        <v>0</v>
      </c>
      <c r="Z212" s="155">
        <v>0</v>
      </c>
      <c r="AA212" s="156">
        <f t="shared" si="28"/>
        <v>0</v>
      </c>
      <c r="AR212" s="13" t="s">
        <v>165</v>
      </c>
      <c r="AT212" s="13" t="s">
        <v>136</v>
      </c>
      <c r="AU212" s="13" t="s">
        <v>95</v>
      </c>
      <c r="AY212" s="13" t="s">
        <v>135</v>
      </c>
      <c r="BE212" s="96">
        <f t="shared" si="29"/>
        <v>0</v>
      </c>
      <c r="BF212" s="96">
        <f t="shared" si="30"/>
        <v>0</v>
      </c>
      <c r="BG212" s="96">
        <f t="shared" si="31"/>
        <v>0</v>
      </c>
      <c r="BH212" s="96">
        <f t="shared" si="32"/>
        <v>0</v>
      </c>
      <c r="BI212" s="96">
        <f t="shared" si="33"/>
        <v>0</v>
      </c>
      <c r="BJ212" s="13" t="s">
        <v>22</v>
      </c>
      <c r="BK212" s="96">
        <f t="shared" si="34"/>
        <v>0</v>
      </c>
      <c r="BL212" s="13" t="s">
        <v>165</v>
      </c>
      <c r="BM212" s="13"/>
    </row>
    <row r="213" spans="2:65" s="1" customFormat="1" ht="31.5" customHeight="1">
      <c r="B213" s="121"/>
      <c r="C213" s="150" t="s">
        <v>394</v>
      </c>
      <c r="D213" s="150" t="s">
        <v>136</v>
      </c>
      <c r="E213" s="151" t="s">
        <v>395</v>
      </c>
      <c r="F213" s="233" t="s">
        <v>396</v>
      </c>
      <c r="G213" s="225"/>
      <c r="H213" s="225"/>
      <c r="I213" s="225"/>
      <c r="J213" s="152" t="s">
        <v>139</v>
      </c>
      <c r="K213" s="153">
        <v>12</v>
      </c>
      <c r="L213" s="230">
        <v>0</v>
      </c>
      <c r="M213" s="225"/>
      <c r="N213" s="234">
        <f t="shared" si="25"/>
        <v>0</v>
      </c>
      <c r="O213" s="225"/>
      <c r="P213" s="225"/>
      <c r="Q213" s="225"/>
      <c r="R213" s="123"/>
      <c r="T213" s="154" t="s">
        <v>3</v>
      </c>
      <c r="U213" s="39" t="s">
        <v>45</v>
      </c>
      <c r="V213" s="31"/>
      <c r="W213" s="155">
        <f t="shared" si="26"/>
        <v>0</v>
      </c>
      <c r="X213" s="155">
        <v>0</v>
      </c>
      <c r="Y213" s="155">
        <f t="shared" si="27"/>
        <v>0</v>
      </c>
      <c r="Z213" s="155">
        <v>0</v>
      </c>
      <c r="AA213" s="156">
        <f t="shared" si="28"/>
        <v>0</v>
      </c>
      <c r="AR213" s="13" t="s">
        <v>165</v>
      </c>
      <c r="AT213" s="13" t="s">
        <v>136</v>
      </c>
      <c r="AU213" s="13" t="s">
        <v>95</v>
      </c>
      <c r="AY213" s="13" t="s">
        <v>135</v>
      </c>
      <c r="BE213" s="96">
        <f t="shared" si="29"/>
        <v>0</v>
      </c>
      <c r="BF213" s="96">
        <f t="shared" si="30"/>
        <v>0</v>
      </c>
      <c r="BG213" s="96">
        <f t="shared" si="31"/>
        <v>0</v>
      </c>
      <c r="BH213" s="96">
        <f t="shared" si="32"/>
        <v>0</v>
      </c>
      <c r="BI213" s="96">
        <f t="shared" si="33"/>
        <v>0</v>
      </c>
      <c r="BJ213" s="13" t="s">
        <v>22</v>
      </c>
      <c r="BK213" s="96">
        <f t="shared" si="34"/>
        <v>0</v>
      </c>
      <c r="BL213" s="13" t="s">
        <v>165</v>
      </c>
      <c r="BM213" s="13"/>
    </row>
    <row r="214" spans="2:65" s="1" customFormat="1" ht="31.5" customHeight="1">
      <c r="B214" s="121"/>
      <c r="C214" s="150" t="s">
        <v>397</v>
      </c>
      <c r="D214" s="150" t="s">
        <v>136</v>
      </c>
      <c r="E214" s="151" t="s">
        <v>398</v>
      </c>
      <c r="F214" s="233" t="s">
        <v>399</v>
      </c>
      <c r="G214" s="225"/>
      <c r="H214" s="225"/>
      <c r="I214" s="225"/>
      <c r="J214" s="152" t="s">
        <v>139</v>
      </c>
      <c r="K214" s="153">
        <v>230</v>
      </c>
      <c r="L214" s="230">
        <v>0</v>
      </c>
      <c r="M214" s="225"/>
      <c r="N214" s="234">
        <f t="shared" si="25"/>
        <v>0</v>
      </c>
      <c r="O214" s="225"/>
      <c r="P214" s="225"/>
      <c r="Q214" s="225"/>
      <c r="R214" s="123"/>
      <c r="T214" s="154" t="s">
        <v>3</v>
      </c>
      <c r="U214" s="39" t="s">
        <v>45</v>
      </c>
      <c r="V214" s="31"/>
      <c r="W214" s="155">
        <f t="shared" si="26"/>
        <v>0</v>
      </c>
      <c r="X214" s="155">
        <v>0</v>
      </c>
      <c r="Y214" s="155">
        <f t="shared" si="27"/>
        <v>0</v>
      </c>
      <c r="Z214" s="155">
        <v>0</v>
      </c>
      <c r="AA214" s="156">
        <f t="shared" si="28"/>
        <v>0</v>
      </c>
      <c r="AR214" s="13" t="s">
        <v>165</v>
      </c>
      <c r="AT214" s="13" t="s">
        <v>136</v>
      </c>
      <c r="AU214" s="13" t="s">
        <v>95</v>
      </c>
      <c r="AY214" s="13" t="s">
        <v>135</v>
      </c>
      <c r="BE214" s="96">
        <f t="shared" si="29"/>
        <v>0</v>
      </c>
      <c r="BF214" s="96">
        <f t="shared" si="30"/>
        <v>0</v>
      </c>
      <c r="BG214" s="96">
        <f t="shared" si="31"/>
        <v>0</v>
      </c>
      <c r="BH214" s="96">
        <f t="shared" si="32"/>
        <v>0</v>
      </c>
      <c r="BI214" s="96">
        <f t="shared" si="33"/>
        <v>0</v>
      </c>
      <c r="BJ214" s="13" t="s">
        <v>22</v>
      </c>
      <c r="BK214" s="96">
        <f t="shared" si="34"/>
        <v>0</v>
      </c>
      <c r="BL214" s="13" t="s">
        <v>165</v>
      </c>
      <c r="BM214" s="13"/>
    </row>
    <row r="215" spans="2:65" s="1" customFormat="1" ht="22.5" customHeight="1">
      <c r="B215" s="121"/>
      <c r="C215" s="157" t="s">
        <v>400</v>
      </c>
      <c r="D215" s="157" t="s">
        <v>166</v>
      </c>
      <c r="E215" s="158" t="s">
        <v>401</v>
      </c>
      <c r="F215" s="221" t="s">
        <v>402</v>
      </c>
      <c r="G215" s="222"/>
      <c r="H215" s="222"/>
      <c r="I215" s="222"/>
      <c r="J215" s="159" t="s">
        <v>403</v>
      </c>
      <c r="K215" s="160">
        <v>0.23</v>
      </c>
      <c r="L215" s="223">
        <v>0</v>
      </c>
      <c r="M215" s="222"/>
      <c r="N215" s="224">
        <f t="shared" si="25"/>
        <v>0</v>
      </c>
      <c r="O215" s="225"/>
      <c r="P215" s="225"/>
      <c r="Q215" s="225"/>
      <c r="R215" s="123"/>
      <c r="T215" s="154" t="s">
        <v>3</v>
      </c>
      <c r="U215" s="39" t="s">
        <v>45</v>
      </c>
      <c r="V215" s="31"/>
      <c r="W215" s="155">
        <f t="shared" si="26"/>
        <v>0</v>
      </c>
      <c r="X215" s="155">
        <v>0.0007</v>
      </c>
      <c r="Y215" s="155">
        <f t="shared" si="27"/>
        <v>0.000161</v>
      </c>
      <c r="Z215" s="155">
        <v>0</v>
      </c>
      <c r="AA215" s="156">
        <f t="shared" si="28"/>
        <v>0</v>
      </c>
      <c r="AR215" s="13" t="s">
        <v>169</v>
      </c>
      <c r="AT215" s="13" t="s">
        <v>166</v>
      </c>
      <c r="AU215" s="13" t="s">
        <v>95</v>
      </c>
      <c r="AY215" s="13" t="s">
        <v>135</v>
      </c>
      <c r="BE215" s="96">
        <f t="shared" si="29"/>
        <v>0</v>
      </c>
      <c r="BF215" s="96">
        <f t="shared" si="30"/>
        <v>0</v>
      </c>
      <c r="BG215" s="96">
        <f t="shared" si="31"/>
        <v>0</v>
      </c>
      <c r="BH215" s="96">
        <f t="shared" si="32"/>
        <v>0</v>
      </c>
      <c r="BI215" s="96">
        <f t="shared" si="33"/>
        <v>0</v>
      </c>
      <c r="BJ215" s="13" t="s">
        <v>22</v>
      </c>
      <c r="BK215" s="96">
        <f t="shared" si="34"/>
        <v>0</v>
      </c>
      <c r="BL215" s="13" t="s">
        <v>169</v>
      </c>
      <c r="BM215" s="13"/>
    </row>
    <row r="216" spans="2:63" s="9" customFormat="1" ht="36.75" customHeight="1">
      <c r="B216" s="139"/>
      <c r="C216" s="140"/>
      <c r="D216" s="141" t="s">
        <v>110</v>
      </c>
      <c r="E216" s="141"/>
      <c r="F216" s="141"/>
      <c r="G216" s="141"/>
      <c r="H216" s="141"/>
      <c r="I216" s="141"/>
      <c r="J216" s="141"/>
      <c r="K216" s="141"/>
      <c r="L216" s="141"/>
      <c r="M216" s="141"/>
      <c r="N216" s="226">
        <f>BK216</f>
        <v>0</v>
      </c>
      <c r="O216" s="227"/>
      <c r="P216" s="227"/>
      <c r="Q216" s="227"/>
      <c r="R216" s="142"/>
      <c r="T216" s="143"/>
      <c r="U216" s="140"/>
      <c r="V216" s="140"/>
      <c r="W216" s="144">
        <f>SUM(W217:W222)</f>
        <v>0</v>
      </c>
      <c r="X216" s="140"/>
      <c r="Y216" s="144">
        <f>SUM(Y217:Y222)</f>
        <v>0</v>
      </c>
      <c r="Z216" s="140"/>
      <c r="AA216" s="145">
        <f>SUM(AA217:AA222)</f>
        <v>0</v>
      </c>
      <c r="AR216" s="146" t="s">
        <v>149</v>
      </c>
      <c r="AT216" s="147" t="s">
        <v>79</v>
      </c>
      <c r="AU216" s="147" t="s">
        <v>80</v>
      </c>
      <c r="AY216" s="146" t="s">
        <v>135</v>
      </c>
      <c r="BK216" s="148">
        <f>SUM(BK217:BK222)</f>
        <v>0</v>
      </c>
    </row>
    <row r="217" spans="2:65" s="1" customFormat="1" ht="22.5" customHeight="1">
      <c r="B217" s="121"/>
      <c r="C217" s="150" t="s">
        <v>404</v>
      </c>
      <c r="D217" s="150" t="s">
        <v>136</v>
      </c>
      <c r="E217" s="151" t="s">
        <v>405</v>
      </c>
      <c r="F217" s="233" t="s">
        <v>406</v>
      </c>
      <c r="G217" s="225"/>
      <c r="H217" s="225"/>
      <c r="I217" s="225"/>
      <c r="J217" s="152" t="s">
        <v>407</v>
      </c>
      <c r="K217" s="153">
        <v>1</v>
      </c>
      <c r="L217" s="230">
        <v>0</v>
      </c>
      <c r="M217" s="225"/>
      <c r="N217" s="234">
        <f aca="true" t="shared" si="35" ref="N217:N222">ROUND(L217*K217,2)</f>
        <v>0</v>
      </c>
      <c r="O217" s="225"/>
      <c r="P217" s="225"/>
      <c r="Q217" s="225"/>
      <c r="R217" s="123"/>
      <c r="T217" s="154" t="s">
        <v>3</v>
      </c>
      <c r="U217" s="39" t="s">
        <v>45</v>
      </c>
      <c r="V217" s="31"/>
      <c r="W217" s="155">
        <f aca="true" t="shared" si="36" ref="W217:W222">V217*K217</f>
        <v>0</v>
      </c>
      <c r="X217" s="155">
        <v>0</v>
      </c>
      <c r="Y217" s="155">
        <f aca="true" t="shared" si="37" ref="Y217:Y222">X217*K217</f>
        <v>0</v>
      </c>
      <c r="Z217" s="155">
        <v>0</v>
      </c>
      <c r="AA217" s="156">
        <f aca="true" t="shared" si="38" ref="AA217:AA222">Z217*K217</f>
        <v>0</v>
      </c>
      <c r="AR217" s="13" t="s">
        <v>408</v>
      </c>
      <c r="AT217" s="13" t="s">
        <v>136</v>
      </c>
      <c r="AU217" s="13" t="s">
        <v>22</v>
      </c>
      <c r="AY217" s="13" t="s">
        <v>135</v>
      </c>
      <c r="BE217" s="96">
        <f aca="true" t="shared" si="39" ref="BE217:BE222">IF(U217="základní",N217,0)</f>
        <v>0</v>
      </c>
      <c r="BF217" s="96">
        <f aca="true" t="shared" si="40" ref="BF217:BF222">IF(U217="snížená",N217,0)</f>
        <v>0</v>
      </c>
      <c r="BG217" s="96">
        <f aca="true" t="shared" si="41" ref="BG217:BG222">IF(U217="zákl. přenesená",N217,0)</f>
        <v>0</v>
      </c>
      <c r="BH217" s="96">
        <f aca="true" t="shared" si="42" ref="BH217:BH222">IF(U217="sníž. přenesená",N217,0)</f>
        <v>0</v>
      </c>
      <c r="BI217" s="96">
        <f aca="true" t="shared" si="43" ref="BI217:BI222">IF(U217="nulová",N217,0)</f>
        <v>0</v>
      </c>
      <c r="BJ217" s="13" t="s">
        <v>22</v>
      </c>
      <c r="BK217" s="96">
        <f aca="true" t="shared" si="44" ref="BK217:BK222">ROUND(L217*K217,2)</f>
        <v>0</v>
      </c>
      <c r="BL217" s="13" t="s">
        <v>408</v>
      </c>
      <c r="BM217" s="13"/>
    </row>
    <row r="218" spans="2:65" s="1" customFormat="1" ht="22.5" customHeight="1">
      <c r="B218" s="121"/>
      <c r="C218" s="150" t="s">
        <v>409</v>
      </c>
      <c r="D218" s="150" t="s">
        <v>136</v>
      </c>
      <c r="E218" s="151" t="s">
        <v>410</v>
      </c>
      <c r="F218" s="233" t="s">
        <v>411</v>
      </c>
      <c r="G218" s="225"/>
      <c r="H218" s="225"/>
      <c r="I218" s="225"/>
      <c r="J218" s="152" t="s">
        <v>407</v>
      </c>
      <c r="K218" s="153">
        <v>1</v>
      </c>
      <c r="L218" s="230">
        <v>0</v>
      </c>
      <c r="M218" s="225"/>
      <c r="N218" s="234">
        <f t="shared" si="35"/>
        <v>0</v>
      </c>
      <c r="O218" s="225"/>
      <c r="P218" s="225"/>
      <c r="Q218" s="225"/>
      <c r="R218" s="123"/>
      <c r="T218" s="154" t="s">
        <v>3</v>
      </c>
      <c r="U218" s="39" t="s">
        <v>45</v>
      </c>
      <c r="V218" s="31"/>
      <c r="W218" s="155">
        <f t="shared" si="36"/>
        <v>0</v>
      </c>
      <c r="X218" s="155">
        <v>0</v>
      </c>
      <c r="Y218" s="155">
        <f t="shared" si="37"/>
        <v>0</v>
      </c>
      <c r="Z218" s="155">
        <v>0</v>
      </c>
      <c r="AA218" s="156">
        <f t="shared" si="38"/>
        <v>0</v>
      </c>
      <c r="AR218" s="13" t="s">
        <v>408</v>
      </c>
      <c r="AT218" s="13" t="s">
        <v>136</v>
      </c>
      <c r="AU218" s="13" t="s">
        <v>22</v>
      </c>
      <c r="AY218" s="13" t="s">
        <v>135</v>
      </c>
      <c r="BE218" s="96">
        <f t="shared" si="39"/>
        <v>0</v>
      </c>
      <c r="BF218" s="96">
        <f t="shared" si="40"/>
        <v>0</v>
      </c>
      <c r="BG218" s="96">
        <f t="shared" si="41"/>
        <v>0</v>
      </c>
      <c r="BH218" s="96">
        <f t="shared" si="42"/>
        <v>0</v>
      </c>
      <c r="BI218" s="96">
        <f t="shared" si="43"/>
        <v>0</v>
      </c>
      <c r="BJ218" s="13" t="s">
        <v>22</v>
      </c>
      <c r="BK218" s="96">
        <f t="shared" si="44"/>
        <v>0</v>
      </c>
      <c r="BL218" s="13" t="s">
        <v>408</v>
      </c>
      <c r="BM218" s="13"/>
    </row>
    <row r="219" spans="2:65" s="1" customFormat="1" ht="31.5" customHeight="1">
      <c r="B219" s="121"/>
      <c r="C219" s="150" t="s">
        <v>412</v>
      </c>
      <c r="D219" s="150" t="s">
        <v>136</v>
      </c>
      <c r="E219" s="151" t="s">
        <v>413</v>
      </c>
      <c r="F219" s="233" t="s">
        <v>414</v>
      </c>
      <c r="G219" s="225"/>
      <c r="H219" s="225"/>
      <c r="I219" s="225"/>
      <c r="J219" s="152" t="s">
        <v>407</v>
      </c>
      <c r="K219" s="153">
        <v>1</v>
      </c>
      <c r="L219" s="230">
        <v>0</v>
      </c>
      <c r="M219" s="225"/>
      <c r="N219" s="234">
        <f t="shared" si="35"/>
        <v>0</v>
      </c>
      <c r="O219" s="225"/>
      <c r="P219" s="225"/>
      <c r="Q219" s="225"/>
      <c r="R219" s="123"/>
      <c r="T219" s="154" t="s">
        <v>3</v>
      </c>
      <c r="U219" s="39" t="s">
        <v>45</v>
      </c>
      <c r="V219" s="31"/>
      <c r="W219" s="155">
        <f t="shared" si="36"/>
        <v>0</v>
      </c>
      <c r="X219" s="155">
        <v>0</v>
      </c>
      <c r="Y219" s="155">
        <f t="shared" si="37"/>
        <v>0</v>
      </c>
      <c r="Z219" s="155">
        <v>0</v>
      </c>
      <c r="AA219" s="156">
        <f t="shared" si="38"/>
        <v>0</v>
      </c>
      <c r="AR219" s="13" t="s">
        <v>408</v>
      </c>
      <c r="AT219" s="13" t="s">
        <v>136</v>
      </c>
      <c r="AU219" s="13" t="s">
        <v>22</v>
      </c>
      <c r="AY219" s="13" t="s">
        <v>135</v>
      </c>
      <c r="BE219" s="96">
        <f t="shared" si="39"/>
        <v>0</v>
      </c>
      <c r="BF219" s="96">
        <f t="shared" si="40"/>
        <v>0</v>
      </c>
      <c r="BG219" s="96">
        <f t="shared" si="41"/>
        <v>0</v>
      </c>
      <c r="BH219" s="96">
        <f t="shared" si="42"/>
        <v>0</v>
      </c>
      <c r="BI219" s="96">
        <f t="shared" si="43"/>
        <v>0</v>
      </c>
      <c r="BJ219" s="13" t="s">
        <v>22</v>
      </c>
      <c r="BK219" s="96">
        <f t="shared" si="44"/>
        <v>0</v>
      </c>
      <c r="BL219" s="13" t="s">
        <v>408</v>
      </c>
      <c r="BM219" s="13"/>
    </row>
    <row r="220" spans="2:65" s="1" customFormat="1" ht="31.5" customHeight="1">
      <c r="B220" s="121"/>
      <c r="C220" s="150" t="s">
        <v>415</v>
      </c>
      <c r="D220" s="150" t="s">
        <v>136</v>
      </c>
      <c r="E220" s="151" t="s">
        <v>416</v>
      </c>
      <c r="F220" s="233" t="s">
        <v>417</v>
      </c>
      <c r="G220" s="225"/>
      <c r="H220" s="225"/>
      <c r="I220" s="225"/>
      <c r="J220" s="152" t="s">
        <v>418</v>
      </c>
      <c r="K220" s="153">
        <v>689</v>
      </c>
      <c r="L220" s="230">
        <v>0</v>
      </c>
      <c r="M220" s="225"/>
      <c r="N220" s="234">
        <f t="shared" si="35"/>
        <v>0</v>
      </c>
      <c r="O220" s="225"/>
      <c r="P220" s="225"/>
      <c r="Q220" s="225"/>
      <c r="R220" s="123"/>
      <c r="T220" s="154" t="s">
        <v>3</v>
      </c>
      <c r="U220" s="39" t="s">
        <v>45</v>
      </c>
      <c r="V220" s="31"/>
      <c r="W220" s="155">
        <f t="shared" si="36"/>
        <v>0</v>
      </c>
      <c r="X220" s="155">
        <v>0</v>
      </c>
      <c r="Y220" s="155">
        <f t="shared" si="37"/>
        <v>0</v>
      </c>
      <c r="Z220" s="155">
        <v>0</v>
      </c>
      <c r="AA220" s="156">
        <f t="shared" si="38"/>
        <v>0</v>
      </c>
      <c r="AR220" s="13" t="s">
        <v>408</v>
      </c>
      <c r="AT220" s="13" t="s">
        <v>136</v>
      </c>
      <c r="AU220" s="13" t="s">
        <v>22</v>
      </c>
      <c r="AY220" s="13" t="s">
        <v>135</v>
      </c>
      <c r="BE220" s="96">
        <f t="shared" si="39"/>
        <v>0</v>
      </c>
      <c r="BF220" s="96">
        <f t="shared" si="40"/>
        <v>0</v>
      </c>
      <c r="BG220" s="96">
        <f t="shared" si="41"/>
        <v>0</v>
      </c>
      <c r="BH220" s="96">
        <f t="shared" si="42"/>
        <v>0</v>
      </c>
      <c r="BI220" s="96">
        <f t="shared" si="43"/>
        <v>0</v>
      </c>
      <c r="BJ220" s="13" t="s">
        <v>22</v>
      </c>
      <c r="BK220" s="96">
        <f t="shared" si="44"/>
        <v>0</v>
      </c>
      <c r="BL220" s="13" t="s">
        <v>408</v>
      </c>
      <c r="BM220" s="13"/>
    </row>
    <row r="221" spans="2:65" s="1" customFormat="1" ht="22.5" customHeight="1">
      <c r="B221" s="121"/>
      <c r="C221" s="150" t="s">
        <v>419</v>
      </c>
      <c r="D221" s="150" t="s">
        <v>136</v>
      </c>
      <c r="E221" s="151" t="s">
        <v>420</v>
      </c>
      <c r="F221" s="233" t="s">
        <v>421</v>
      </c>
      <c r="G221" s="225"/>
      <c r="H221" s="225"/>
      <c r="I221" s="225"/>
      <c r="J221" s="152" t="s">
        <v>407</v>
      </c>
      <c r="K221" s="153">
        <v>1</v>
      </c>
      <c r="L221" s="230">
        <v>0</v>
      </c>
      <c r="M221" s="225"/>
      <c r="N221" s="234">
        <f t="shared" si="35"/>
        <v>0</v>
      </c>
      <c r="O221" s="225"/>
      <c r="P221" s="225"/>
      <c r="Q221" s="225"/>
      <c r="R221" s="123"/>
      <c r="T221" s="154" t="s">
        <v>3</v>
      </c>
      <c r="U221" s="39" t="s">
        <v>45</v>
      </c>
      <c r="V221" s="31"/>
      <c r="W221" s="155">
        <f t="shared" si="36"/>
        <v>0</v>
      </c>
      <c r="X221" s="155">
        <v>0</v>
      </c>
      <c r="Y221" s="155">
        <f t="shared" si="37"/>
        <v>0</v>
      </c>
      <c r="Z221" s="155">
        <v>0</v>
      </c>
      <c r="AA221" s="156">
        <f t="shared" si="38"/>
        <v>0</v>
      </c>
      <c r="AR221" s="13" t="s">
        <v>408</v>
      </c>
      <c r="AT221" s="13" t="s">
        <v>136</v>
      </c>
      <c r="AU221" s="13" t="s">
        <v>22</v>
      </c>
      <c r="AY221" s="13" t="s">
        <v>135</v>
      </c>
      <c r="BE221" s="96">
        <f t="shared" si="39"/>
        <v>0</v>
      </c>
      <c r="BF221" s="96">
        <f t="shared" si="40"/>
        <v>0</v>
      </c>
      <c r="BG221" s="96">
        <f t="shared" si="41"/>
        <v>0</v>
      </c>
      <c r="BH221" s="96">
        <f t="shared" si="42"/>
        <v>0</v>
      </c>
      <c r="BI221" s="96">
        <f t="shared" si="43"/>
        <v>0</v>
      </c>
      <c r="BJ221" s="13" t="s">
        <v>22</v>
      </c>
      <c r="BK221" s="96">
        <f t="shared" si="44"/>
        <v>0</v>
      </c>
      <c r="BL221" s="13" t="s">
        <v>408</v>
      </c>
      <c r="BM221" s="13"/>
    </row>
    <row r="222" spans="2:65" s="1" customFormat="1" ht="69.75" customHeight="1">
      <c r="B222" s="121"/>
      <c r="C222" s="150" t="s">
        <v>422</v>
      </c>
      <c r="D222" s="150" t="s">
        <v>136</v>
      </c>
      <c r="E222" s="151" t="s">
        <v>423</v>
      </c>
      <c r="F222" s="233" t="s">
        <v>424</v>
      </c>
      <c r="G222" s="225"/>
      <c r="H222" s="225"/>
      <c r="I222" s="225"/>
      <c r="J222" s="152" t="s">
        <v>407</v>
      </c>
      <c r="K222" s="153">
        <v>1</v>
      </c>
      <c r="L222" s="230">
        <v>0</v>
      </c>
      <c r="M222" s="225"/>
      <c r="N222" s="234">
        <f t="shared" si="35"/>
        <v>0</v>
      </c>
      <c r="O222" s="225"/>
      <c r="P222" s="225"/>
      <c r="Q222" s="225"/>
      <c r="R222" s="123"/>
      <c r="T222" s="154" t="s">
        <v>3</v>
      </c>
      <c r="U222" s="39" t="s">
        <v>45</v>
      </c>
      <c r="V222" s="31"/>
      <c r="W222" s="155">
        <f t="shared" si="36"/>
        <v>0</v>
      </c>
      <c r="X222" s="155">
        <v>0</v>
      </c>
      <c r="Y222" s="155">
        <f t="shared" si="37"/>
        <v>0</v>
      </c>
      <c r="Z222" s="155">
        <v>0</v>
      </c>
      <c r="AA222" s="156">
        <f t="shared" si="38"/>
        <v>0</v>
      </c>
      <c r="AR222" s="13" t="s">
        <v>408</v>
      </c>
      <c r="AT222" s="13" t="s">
        <v>136</v>
      </c>
      <c r="AU222" s="13" t="s">
        <v>22</v>
      </c>
      <c r="AY222" s="13" t="s">
        <v>135</v>
      </c>
      <c r="BE222" s="96">
        <f t="shared" si="39"/>
        <v>0</v>
      </c>
      <c r="BF222" s="96">
        <f t="shared" si="40"/>
        <v>0</v>
      </c>
      <c r="BG222" s="96">
        <f t="shared" si="41"/>
        <v>0</v>
      </c>
      <c r="BH222" s="96">
        <f t="shared" si="42"/>
        <v>0</v>
      </c>
      <c r="BI222" s="96">
        <f t="shared" si="43"/>
        <v>0</v>
      </c>
      <c r="BJ222" s="13" t="s">
        <v>22</v>
      </c>
      <c r="BK222" s="96">
        <f t="shared" si="44"/>
        <v>0</v>
      </c>
      <c r="BL222" s="13" t="s">
        <v>408</v>
      </c>
      <c r="BM222" s="13"/>
    </row>
    <row r="223" spans="2:63" s="1" customFormat="1" ht="49.5" customHeight="1">
      <c r="B223" s="30"/>
      <c r="C223" s="31"/>
      <c r="D223" s="141" t="s">
        <v>425</v>
      </c>
      <c r="E223" s="31"/>
      <c r="F223" s="31"/>
      <c r="G223" s="31"/>
      <c r="H223" s="31"/>
      <c r="I223" s="31"/>
      <c r="J223" s="31"/>
      <c r="K223" s="31"/>
      <c r="L223" s="31"/>
      <c r="M223" s="31"/>
      <c r="N223" s="226">
        <f aca="true" t="shared" si="45" ref="N223:N228">BK223</f>
        <v>0</v>
      </c>
      <c r="O223" s="227"/>
      <c r="P223" s="227"/>
      <c r="Q223" s="227"/>
      <c r="R223" s="32"/>
      <c r="T223" s="69"/>
      <c r="U223" s="31"/>
      <c r="V223" s="31"/>
      <c r="W223" s="31"/>
      <c r="X223" s="31"/>
      <c r="Y223" s="31"/>
      <c r="Z223" s="31"/>
      <c r="AA223" s="70"/>
      <c r="AT223" s="13" t="s">
        <v>79</v>
      </c>
      <c r="AU223" s="13" t="s">
        <v>80</v>
      </c>
      <c r="AY223" s="13" t="s">
        <v>426</v>
      </c>
      <c r="BK223" s="96">
        <f>SUM(BK224:BK228)</f>
        <v>0</v>
      </c>
    </row>
    <row r="224" spans="2:63" s="1" customFormat="1" ht="21.75" customHeight="1">
      <c r="B224" s="30"/>
      <c r="C224" s="161" t="s">
        <v>3</v>
      </c>
      <c r="D224" s="161" t="s">
        <v>136</v>
      </c>
      <c r="E224" s="162" t="s">
        <v>3</v>
      </c>
      <c r="F224" s="228" t="s">
        <v>3</v>
      </c>
      <c r="G224" s="229"/>
      <c r="H224" s="229"/>
      <c r="I224" s="229"/>
      <c r="J224" s="163" t="s">
        <v>3</v>
      </c>
      <c r="K224" s="164"/>
      <c r="L224" s="230"/>
      <c r="M224" s="231"/>
      <c r="N224" s="232">
        <f t="shared" si="45"/>
        <v>0</v>
      </c>
      <c r="O224" s="231"/>
      <c r="P224" s="231"/>
      <c r="Q224" s="231"/>
      <c r="R224" s="32"/>
      <c r="T224" s="154" t="s">
        <v>3</v>
      </c>
      <c r="U224" s="165" t="s">
        <v>45</v>
      </c>
      <c r="V224" s="31"/>
      <c r="W224" s="31"/>
      <c r="X224" s="31"/>
      <c r="Y224" s="31"/>
      <c r="Z224" s="31"/>
      <c r="AA224" s="70"/>
      <c r="AT224" s="13" t="s">
        <v>426</v>
      </c>
      <c r="AU224" s="13" t="s">
        <v>22</v>
      </c>
      <c r="AY224" s="13" t="s">
        <v>426</v>
      </c>
      <c r="BE224" s="96">
        <f>IF(U224="základní",N224,0)</f>
        <v>0</v>
      </c>
      <c r="BF224" s="96">
        <f>IF(U224="snížená",N224,0)</f>
        <v>0</v>
      </c>
      <c r="BG224" s="96">
        <f>IF(U224="zákl. přenesená",N224,0)</f>
        <v>0</v>
      </c>
      <c r="BH224" s="96">
        <f>IF(U224="sníž. přenesená",N224,0)</f>
        <v>0</v>
      </c>
      <c r="BI224" s="96">
        <f>IF(U224="nulová",N224,0)</f>
        <v>0</v>
      </c>
      <c r="BJ224" s="13" t="s">
        <v>22</v>
      </c>
      <c r="BK224" s="96">
        <f>L224*K224</f>
        <v>0</v>
      </c>
    </row>
    <row r="225" spans="2:63" s="1" customFormat="1" ht="21.75" customHeight="1">
      <c r="B225" s="30"/>
      <c r="C225" s="161" t="s">
        <v>3</v>
      </c>
      <c r="D225" s="161" t="s">
        <v>136</v>
      </c>
      <c r="E225" s="162" t="s">
        <v>3</v>
      </c>
      <c r="F225" s="228" t="s">
        <v>3</v>
      </c>
      <c r="G225" s="229"/>
      <c r="H225" s="229"/>
      <c r="I225" s="229"/>
      <c r="J225" s="163" t="s">
        <v>3</v>
      </c>
      <c r="K225" s="164"/>
      <c r="L225" s="230"/>
      <c r="M225" s="231"/>
      <c r="N225" s="232">
        <f t="shared" si="45"/>
        <v>0</v>
      </c>
      <c r="O225" s="231"/>
      <c r="P225" s="231"/>
      <c r="Q225" s="231"/>
      <c r="R225" s="32"/>
      <c r="T225" s="154" t="s">
        <v>3</v>
      </c>
      <c r="U225" s="165" t="s">
        <v>45</v>
      </c>
      <c r="V225" s="31"/>
      <c r="W225" s="31"/>
      <c r="X225" s="31"/>
      <c r="Y225" s="31"/>
      <c r="Z225" s="31"/>
      <c r="AA225" s="70"/>
      <c r="AT225" s="13" t="s">
        <v>426</v>
      </c>
      <c r="AU225" s="13" t="s">
        <v>22</v>
      </c>
      <c r="AY225" s="13" t="s">
        <v>426</v>
      </c>
      <c r="BE225" s="96">
        <f>IF(U225="základní",N225,0)</f>
        <v>0</v>
      </c>
      <c r="BF225" s="96">
        <f>IF(U225="snížená",N225,0)</f>
        <v>0</v>
      </c>
      <c r="BG225" s="96">
        <f>IF(U225="zákl. přenesená",N225,0)</f>
        <v>0</v>
      </c>
      <c r="BH225" s="96">
        <f>IF(U225="sníž. přenesená",N225,0)</f>
        <v>0</v>
      </c>
      <c r="BI225" s="96">
        <f>IF(U225="nulová",N225,0)</f>
        <v>0</v>
      </c>
      <c r="BJ225" s="13" t="s">
        <v>22</v>
      </c>
      <c r="BK225" s="96">
        <f>L225*K225</f>
        <v>0</v>
      </c>
    </row>
    <row r="226" spans="2:63" s="1" customFormat="1" ht="21.75" customHeight="1">
      <c r="B226" s="30"/>
      <c r="C226" s="161" t="s">
        <v>3</v>
      </c>
      <c r="D226" s="161" t="s">
        <v>136</v>
      </c>
      <c r="E226" s="162" t="s">
        <v>3</v>
      </c>
      <c r="F226" s="228" t="s">
        <v>3</v>
      </c>
      <c r="G226" s="229"/>
      <c r="H226" s="229"/>
      <c r="I226" s="229"/>
      <c r="J226" s="163" t="s">
        <v>3</v>
      </c>
      <c r="K226" s="164"/>
      <c r="L226" s="230"/>
      <c r="M226" s="231"/>
      <c r="N226" s="232">
        <f t="shared" si="45"/>
        <v>0</v>
      </c>
      <c r="O226" s="231"/>
      <c r="P226" s="231"/>
      <c r="Q226" s="231"/>
      <c r="R226" s="32"/>
      <c r="T226" s="154" t="s">
        <v>3</v>
      </c>
      <c r="U226" s="165" t="s">
        <v>45</v>
      </c>
      <c r="V226" s="31"/>
      <c r="W226" s="31"/>
      <c r="X226" s="31"/>
      <c r="Y226" s="31"/>
      <c r="Z226" s="31"/>
      <c r="AA226" s="70"/>
      <c r="AT226" s="13" t="s">
        <v>426</v>
      </c>
      <c r="AU226" s="13" t="s">
        <v>22</v>
      </c>
      <c r="AY226" s="13" t="s">
        <v>426</v>
      </c>
      <c r="BE226" s="96">
        <f>IF(U226="základní",N226,0)</f>
        <v>0</v>
      </c>
      <c r="BF226" s="96">
        <f>IF(U226="snížená",N226,0)</f>
        <v>0</v>
      </c>
      <c r="BG226" s="96">
        <f>IF(U226="zákl. přenesená",N226,0)</f>
        <v>0</v>
      </c>
      <c r="BH226" s="96">
        <f>IF(U226="sníž. přenesená",N226,0)</f>
        <v>0</v>
      </c>
      <c r="BI226" s="96">
        <f>IF(U226="nulová",N226,0)</f>
        <v>0</v>
      </c>
      <c r="BJ226" s="13" t="s">
        <v>22</v>
      </c>
      <c r="BK226" s="96">
        <f>L226*K226</f>
        <v>0</v>
      </c>
    </row>
    <row r="227" spans="2:63" s="1" customFormat="1" ht="21.75" customHeight="1">
      <c r="B227" s="30"/>
      <c r="C227" s="161" t="s">
        <v>3</v>
      </c>
      <c r="D227" s="161" t="s">
        <v>136</v>
      </c>
      <c r="E227" s="162" t="s">
        <v>3</v>
      </c>
      <c r="F227" s="228" t="s">
        <v>3</v>
      </c>
      <c r="G227" s="229"/>
      <c r="H227" s="229"/>
      <c r="I227" s="229"/>
      <c r="J227" s="163" t="s">
        <v>3</v>
      </c>
      <c r="K227" s="164"/>
      <c r="L227" s="230"/>
      <c r="M227" s="231"/>
      <c r="N227" s="232">
        <f t="shared" si="45"/>
        <v>0</v>
      </c>
      <c r="O227" s="231"/>
      <c r="P227" s="231"/>
      <c r="Q227" s="231"/>
      <c r="R227" s="32"/>
      <c r="T227" s="154" t="s">
        <v>3</v>
      </c>
      <c r="U227" s="165" t="s">
        <v>45</v>
      </c>
      <c r="V227" s="31"/>
      <c r="W227" s="31"/>
      <c r="X227" s="31"/>
      <c r="Y227" s="31"/>
      <c r="Z227" s="31"/>
      <c r="AA227" s="70"/>
      <c r="AT227" s="13" t="s">
        <v>426</v>
      </c>
      <c r="AU227" s="13" t="s">
        <v>22</v>
      </c>
      <c r="AY227" s="13" t="s">
        <v>426</v>
      </c>
      <c r="BE227" s="96">
        <f>IF(U227="základní",N227,0)</f>
        <v>0</v>
      </c>
      <c r="BF227" s="96">
        <f>IF(U227="snížená",N227,0)</f>
        <v>0</v>
      </c>
      <c r="BG227" s="96">
        <f>IF(U227="zákl. přenesená",N227,0)</f>
        <v>0</v>
      </c>
      <c r="BH227" s="96">
        <f>IF(U227="sníž. přenesená",N227,0)</f>
        <v>0</v>
      </c>
      <c r="BI227" s="96">
        <f>IF(U227="nulová",N227,0)</f>
        <v>0</v>
      </c>
      <c r="BJ227" s="13" t="s">
        <v>22</v>
      </c>
      <c r="BK227" s="96">
        <f>L227*K227</f>
        <v>0</v>
      </c>
    </row>
    <row r="228" spans="2:63" s="1" customFormat="1" ht="21.75" customHeight="1">
      <c r="B228" s="30"/>
      <c r="C228" s="161" t="s">
        <v>3</v>
      </c>
      <c r="D228" s="161" t="s">
        <v>136</v>
      </c>
      <c r="E228" s="162" t="s">
        <v>3</v>
      </c>
      <c r="F228" s="228" t="s">
        <v>3</v>
      </c>
      <c r="G228" s="229"/>
      <c r="H228" s="229"/>
      <c r="I228" s="229"/>
      <c r="J228" s="163" t="s">
        <v>3</v>
      </c>
      <c r="K228" s="164"/>
      <c r="L228" s="230"/>
      <c r="M228" s="231"/>
      <c r="N228" s="232">
        <f t="shared" si="45"/>
        <v>0</v>
      </c>
      <c r="O228" s="231"/>
      <c r="P228" s="231"/>
      <c r="Q228" s="231"/>
      <c r="R228" s="32"/>
      <c r="T228" s="154" t="s">
        <v>3</v>
      </c>
      <c r="U228" s="165" t="s">
        <v>45</v>
      </c>
      <c r="V228" s="51"/>
      <c r="W228" s="51"/>
      <c r="X228" s="51"/>
      <c r="Y228" s="51"/>
      <c r="Z228" s="51"/>
      <c r="AA228" s="53"/>
      <c r="AT228" s="13" t="s">
        <v>426</v>
      </c>
      <c r="AU228" s="13" t="s">
        <v>22</v>
      </c>
      <c r="AY228" s="13" t="s">
        <v>426</v>
      </c>
      <c r="BE228" s="96">
        <f>IF(U228="základní",N228,0)</f>
        <v>0</v>
      </c>
      <c r="BF228" s="96">
        <f>IF(U228="snížená",N228,0)</f>
        <v>0</v>
      </c>
      <c r="BG228" s="96">
        <f>IF(U228="zákl. přenesená",N228,0)</f>
        <v>0</v>
      </c>
      <c r="BH228" s="96">
        <f>IF(U228="sníž. přenesená",N228,0)</f>
        <v>0</v>
      </c>
      <c r="BI228" s="96">
        <f>IF(U228="nulová",N228,0)</f>
        <v>0</v>
      </c>
      <c r="BJ228" s="13" t="s">
        <v>22</v>
      </c>
      <c r="BK228" s="96">
        <f>L228*K228</f>
        <v>0</v>
      </c>
    </row>
    <row r="229" spans="2:18" s="1" customFormat="1" ht="6.75" customHeight="1">
      <c r="B229" s="54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6"/>
    </row>
  </sheetData>
  <sheetProtection/>
  <mergeCells count="373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N121:Q121"/>
    <mergeCell ref="N122:Q122"/>
    <mergeCell ref="N123:Q123"/>
    <mergeCell ref="F125:I125"/>
    <mergeCell ref="L125:M125"/>
    <mergeCell ref="N125:Q125"/>
    <mergeCell ref="F126:I126"/>
    <mergeCell ref="L126:M126"/>
    <mergeCell ref="N126:Q126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L197:M197"/>
    <mergeCell ref="N197:Q197"/>
    <mergeCell ref="F194:I194"/>
    <mergeCell ref="L194:M194"/>
    <mergeCell ref="N194:Q194"/>
    <mergeCell ref="F195:I195"/>
    <mergeCell ref="L195:M195"/>
    <mergeCell ref="N195:Q195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7:I217"/>
    <mergeCell ref="L217:M217"/>
    <mergeCell ref="N217:Q217"/>
    <mergeCell ref="N216:Q216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6:I226"/>
    <mergeCell ref="L226:M226"/>
    <mergeCell ref="N226:Q226"/>
    <mergeCell ref="F222:I222"/>
    <mergeCell ref="L222:M222"/>
    <mergeCell ref="N222:Q222"/>
    <mergeCell ref="F224:I224"/>
    <mergeCell ref="L224:M224"/>
    <mergeCell ref="N224:Q224"/>
    <mergeCell ref="N223:Q223"/>
    <mergeCell ref="F227:I227"/>
    <mergeCell ref="L227:M227"/>
    <mergeCell ref="N227:Q227"/>
    <mergeCell ref="F228:I228"/>
    <mergeCell ref="L228:M228"/>
    <mergeCell ref="N228:Q228"/>
    <mergeCell ref="F225:I225"/>
    <mergeCell ref="L225:M225"/>
    <mergeCell ref="N225:Q225"/>
    <mergeCell ref="H1:K1"/>
    <mergeCell ref="S2:AC2"/>
    <mergeCell ref="N127:Q127"/>
    <mergeCell ref="N133:Q133"/>
    <mergeCell ref="N134:Q134"/>
    <mergeCell ref="N198:Q198"/>
    <mergeCell ref="F196:I196"/>
    <mergeCell ref="L196:M196"/>
    <mergeCell ref="N196:Q196"/>
    <mergeCell ref="F197:I197"/>
  </mergeCells>
  <dataValidations count="2">
    <dataValidation type="list" allowBlank="1" showInputMessage="1" showErrorMessage="1" error="Povoleny jsou hodnoty K a M." sqref="D224:D229">
      <formula1>"K,M"</formula1>
    </dataValidation>
    <dataValidation type="list" allowBlank="1" showInputMessage="1" showErrorMessage="1" error="Povoleny jsou hodnoty základní, snížená, zákl. přenesená, sníž. přenesená, nulová." sqref="U224:U229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5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Víťa</dc:creator>
  <cp:keywords/>
  <dc:description/>
  <cp:lastModifiedBy>Jindřich Cinka</cp:lastModifiedBy>
  <dcterms:created xsi:type="dcterms:W3CDTF">2022-07-22T08:33:36Z</dcterms:created>
  <dcterms:modified xsi:type="dcterms:W3CDTF">2022-11-30T09:05:10Z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