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" windowHeight="1010" activeTab="0"/>
  </bookViews>
  <sheets>
    <sheet name="Rekapitulace stavby" sheetId="1" r:id="rId1"/>
    <sheet name="Vyskov_Majak_1NP_Sla - MA..." sheetId="2" r:id="rId2"/>
  </sheets>
  <definedNames>
    <definedName name="_xlnm.Print_Titles" localSheetId="0">'Rekapitulace stavby'!$85:$85</definedName>
    <definedName name="_xlnm.Print_Titles" localSheetId="1">'Vyskov_Majak_1NP_Sla - MA...'!$116:$116</definedName>
    <definedName name="_xlnm.Print_Area" localSheetId="0">'Rekapitulace stavby'!$C$4:$AP$70,'Rekapitulace stavby'!$C$76:$AP$96</definedName>
    <definedName name="_xlnm.Print_Area" localSheetId="1">'Vyskov_Majak_1NP_Sla - MA...'!$C$4:$Q$70,'Vyskov_Majak_1NP_Sla - MA...'!$C$76:$Q$101,'Vyskov_Majak_1NP_Sla - MA...'!$C$107:$Q$139</definedName>
  </definedNames>
  <calcPr fullCalcOnLoad="1"/>
</workbook>
</file>

<file path=xl/sharedStrings.xml><?xml version="1.0" encoding="utf-8"?>
<sst xmlns="http://schemas.openxmlformats.org/spreadsheetml/2006/main" count="553" uniqueCount="185">
  <si>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</si>
  <si>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</si>
  <si>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</si>
  <si>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</si>
  <si>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</si>
  <si>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</si>
  <si>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</si>
  <si>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</si>
  <si>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</si>
  <si>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</si>
  <si>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</si>
  <si>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</si>
  <si>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</si>
  <si>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</si>
  <si>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</si>
  <si>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Vyskov_Majak_1NP_Sla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</si>
  <si>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</si>
  <si>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</si>
  <si>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MAJÁK - středisko volného času - 1.NP, Slaboproudé rozvody</t>
  </si>
  <si>
    <t>0,1</t>
  </si>
  <si>
    <t>JKSO:</t>
  </si>
  <si>
    <t>CC-CZ:</t>
  </si>
  <si>
    <t>1</t>
  </si>
  <si>
    <t>Místo:</t>
  </si>
  <si>
    <t>Brněnská 139/7, Vyškov</t>
  </si>
  <si>
    <t>Datum:</t>
  </si>
  <si>
    <t>21. 7. 2022</t>
  </si>
  <si>
    <t>10</t>
  </si>
  <si>
    <t>100</t>
  </si>
  <si>
    <t>Objednatel:</t>
  </si>
  <si>
    <t>IČ:</t>
  </si>
  <si>
    <t>MAJÁK - středisko volného času, příspěvková org.</t>
  </si>
  <si>
    <t>DIČ:</t>
  </si>
  <si>
    <t>Zhotovitel:</t>
  </si>
  <si>
    <t>Vyplň údaj</t>
  </si>
  <si>
    <t>Projektant:</t>
  </si>
  <si>
    <t>Ing. Vítězslav Humplík</t>
  </si>
  <si>
    <t>True</t>
  </si>
  <si>
    <t>Zpracovatel:</t>
  </si>
  <si>
    <t xml:space="preserve">Ing. Vítězslav Humplík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</si>
  <si>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</si>
  <si>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</si>
  <si>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</si>
  <si>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</si>
  <si>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</si>
  <si>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</si>
  <si>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</si>
  <si>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</si>
  <si>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</si>
  <si>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</si>
  <si>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</si>
  <si>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</si>
  <si>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</si>
  <si>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</si>
  <si>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</si>
  <si>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</si>
  <si>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</si>
  <si>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</si>
  <si>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</si>
  <si>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</si>
  <si>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</si>
  <si>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</si>
  <si>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</si>
  <si>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</si>
  <si>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</si>
  <si>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</si>
  <si>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</si>
  <si>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</si>
  <si>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</si>
  <si>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</si>
  <si>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</si>
  <si>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</si>
  <si>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</si>
  <si>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</si>
  <si>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</si>
  <si>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</si>
  <si>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</si>
  <si>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</si>
  <si>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</si>
  <si>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</si>
  <si>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</si>
  <si>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</si>
  <si>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{b74a0b1e-2237-483b-adfe-ddba420a5cd1}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</si>
  <si>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</si>
  <si>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</si>
  <si>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</si>
  <si>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</si>
  <si>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</si>
  <si>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</si>
  <si>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</si>
  <si>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</si>
  <si>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</si>
  <si>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</si>
  <si>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</si>
  <si>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</si>
  <si>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</si>
  <si>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</si>
  <si>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Zatím neurčen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</si>
  <si>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</si>
  <si>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</si>
  <si>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</si>
  <si>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</si>
  <si>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</si>
  <si>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</si>
  <si>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M - Práce a dodávky M</t>
  </si>
  <si>
    <t xml:space="preserve">    21-M - Elektromontáže</t>
  </si>
  <si>
    <t xml:space="preserve">    46-M - Zemní práce při extr.mont.pracích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</si>
  <si>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</si>
  <si>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</si>
  <si>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</si>
  <si>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</si>
  <si>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</si>
  <si>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</si>
  <si>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</si>
  <si>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</si>
  <si>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</si>
  <si>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</si>
  <si>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</si>
  <si>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</si>
  <si>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</si>
  <si>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</si>
  <si>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</si>
  <si>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</si>
  <si>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</si>
  <si>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</si>
  <si>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</si>
  <si>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</si>
  <si>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</si>
  <si>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</si>
  <si>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</si>
  <si>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</si>
  <si>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3</t>
  </si>
  <si>
    <t>ROZPOCET</t>
  </si>
  <si>
    <t>K</t>
  </si>
  <si>
    <t>741110061</t>
  </si>
  <si>
    <t>Montáž trubek plastových ohebných D 16 mm uložených pod omítku</t>
  </si>
  <si>
    <t>m</t>
  </si>
  <si>
    <t>64</t>
  </si>
  <si>
    <t>M</t>
  </si>
  <si>
    <t>345710620</t>
  </si>
  <si>
    <t>trubka elektroinstalační ohebná LPFLEX z PVC (ČSN)2316</t>
  </si>
  <si>
    <t>128</t>
  </si>
  <si>
    <t>741110062</t>
  </si>
  <si>
    <t>Montáž trubek plastových ohebných D 23 mm uložených pod omítku</t>
  </si>
  <si>
    <t>4</t>
  </si>
  <si>
    <t>345710630</t>
  </si>
  <si>
    <t>trubka elektroinstalační ohebná LPFLEX z PVC (ČSN) 2323</t>
  </si>
  <si>
    <t>5</t>
  </si>
  <si>
    <t>741112061</t>
  </si>
  <si>
    <t>Montáž krabic přístrojových zapuštěných plastových kruhových KU 68/1, KU68/1301, KP67, KP68/2</t>
  </si>
  <si>
    <t>kus</t>
  </si>
  <si>
    <t>6</t>
  </si>
  <si>
    <t>345715110</t>
  </si>
  <si>
    <t>krabice přístrojová instalační KP 68/2</t>
  </si>
  <si>
    <t>7</t>
  </si>
  <si>
    <t>741210101</t>
  </si>
  <si>
    <t>Montáž rozvaděčů nebo krabic nevýbušných do 50 kg</t>
  </si>
  <si>
    <t>8</t>
  </si>
  <si>
    <t>01- Dodávka</t>
  </si>
  <si>
    <t>ost. drobný mat. + práce, ochr. pospojování</t>
  </si>
  <si>
    <t>262144</t>
  </si>
  <si>
    <t>9</t>
  </si>
  <si>
    <t>03- Dodávka</t>
  </si>
  <si>
    <t xml:space="preserve">Internet - 1xRACK v servrovně, rozvod do 9 místností (servrovna, učebny, administrativa, sály) UTP kabelem cat. 6 (400m) ukončený zásuvkou RJ45 typ Tango (16x přístroj RJ45C6U + maska 5014A-A02018B + rámeček 3901A-B10B + kryt RJ45C5U - 5014A-A02018B) </t>
  </si>
  <si>
    <t>460941211</t>
  </si>
  <si>
    <t>Vyplnění a omítnutí rýh ve stěnách hloubky do 3 cm a šířky do 3 cm</t>
  </si>
  <si>
    <t>11</t>
  </si>
  <si>
    <t>468101411</t>
  </si>
  <si>
    <t>Vysekání rýh pro montáž trubek a kabelů v cihelných zdech hl do 3 cm a š do 3 cm</t>
  </si>
  <si>
    <t>12</t>
  </si>
  <si>
    <t>971033231</t>
  </si>
  <si>
    <t>Vybourání otvorů ve zdivu cihelném plochy do 0,0225 m2, tloušťky do 15 cm</t>
  </si>
  <si>
    <t>13</t>
  </si>
  <si>
    <t>971033261</t>
  </si>
  <si>
    <t>Vybourání otvorů ve zdivu cihelném plochy do 0,0225 m2, tloušťky do 60 cm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</si>
  <si>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</si>
  <si>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</si>
  <si>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</si>
  <si>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</si>
  <si>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</si>
  <si>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</si>
  <si>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</si>
  <si>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</si>
  <si>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</si>
  <si>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Rekonstrukce elektroinstalace v přízemí budovy Majáku, Slaboproudé rozvody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</si>
</sst>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%"/>
    <numFmt numFmtId="175" formatCode="dd\.mm\.yyyy"/>
    <numFmt numFmtId="176" formatCode="#,##0.00000"/>
    <numFmt numFmtId="177" formatCode="#,##0.000"/>
  </numFmts>
  <fonts count="97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0" fillId="0" borderId="0" xfId="0" applyFont="1" applyBorder="1" applyAlignment="1">
      <alignment horizontal="left" vertical="center"/>
    </xf>
    <xf numFmtId="0" fontId="4" fillId="22" borderId="0" xfId="0" applyFont="1" applyFill="1" applyBorder="1" applyAlignment="1" applyProtection="1">
      <alignment horizontal="left" vertical="center"/>
      <protection locked="0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1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17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2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3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3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5" fontId="4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0" fillId="0" borderId="30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vertical="center"/>
    </xf>
    <xf numFmtId="4" fontId="85" fillId="0" borderId="22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76" fontId="85" fillId="0" borderId="0" xfId="0" applyNumberFormat="1" applyFont="1" applyBorder="1" applyAlignment="1">
      <alignment vertical="center"/>
    </xf>
    <xf numFmtId="4" fontId="85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8" fillId="0" borderId="24" xfId="0" applyNumberFormat="1" applyFont="1" applyBorder="1" applyAlignment="1">
      <alignment vertical="center"/>
    </xf>
    <xf numFmtId="4" fontId="88" fillId="0" borderId="25" xfId="0" applyNumberFormat="1" applyFont="1" applyBorder="1" applyAlignment="1">
      <alignment vertical="center"/>
    </xf>
    <xf numFmtId="176" fontId="88" fillId="0" borderId="25" xfId="0" applyNumberFormat="1" applyFont="1" applyBorder="1" applyAlignment="1">
      <alignment vertical="center"/>
    </xf>
    <xf numFmtId="4" fontId="88" fillId="0" borderId="2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174" fontId="83" fillId="22" borderId="19" xfId="0" applyNumberFormat="1" applyFont="1" applyFill="1" applyBorder="1" applyAlignment="1" applyProtection="1">
      <alignment horizontal="center" vertical="center"/>
      <protection locked="0"/>
    </xf>
    <xf numFmtId="0" fontId="83" fillId="22" borderId="20" xfId="0" applyFont="1" applyFill="1" applyBorder="1" applyAlignment="1" applyProtection="1">
      <alignment horizontal="center" vertical="center"/>
      <protection locked="0"/>
    </xf>
    <xf numFmtId="4" fontId="83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4" fontId="83" fillId="22" borderId="22" xfId="0" applyNumberFormat="1" applyFont="1" applyFill="1" applyBorder="1" applyAlignment="1" applyProtection="1">
      <alignment horizontal="center" vertical="center"/>
      <protection locked="0"/>
    </xf>
    <xf numFmtId="0" fontId="83" fillId="22" borderId="0" xfId="0" applyFont="1" applyFill="1" applyBorder="1" applyAlignment="1" applyProtection="1">
      <alignment horizontal="center" vertical="center"/>
      <protection locked="0"/>
    </xf>
    <xf numFmtId="4" fontId="83" fillId="0" borderId="23" xfId="0" applyNumberFormat="1" applyFont="1" applyBorder="1" applyAlignment="1">
      <alignment vertical="center"/>
    </xf>
    <xf numFmtId="174" fontId="83" fillId="22" borderId="24" xfId="0" applyNumberFormat="1" applyFont="1" applyFill="1" applyBorder="1" applyAlignment="1" applyProtection="1">
      <alignment horizontal="center" vertical="center"/>
      <protection locked="0"/>
    </xf>
    <xf numFmtId="0" fontId="83" fillId="22" borderId="25" xfId="0" applyFont="1" applyFill="1" applyBorder="1" applyAlignment="1" applyProtection="1">
      <alignment horizontal="center" vertical="center"/>
      <protection locked="0"/>
    </xf>
    <xf numFmtId="4" fontId="83" fillId="0" borderId="26" xfId="0" applyNumberFormat="1" applyFont="1" applyBorder="1" applyAlignment="1">
      <alignment vertical="center"/>
    </xf>
    <xf numFmtId="0" fontId="8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0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3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5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3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90" fillId="0" borderId="20" xfId="0" applyNumberFormat="1" applyFont="1" applyBorder="1" applyAlignment="1">
      <alignment/>
    </xf>
    <xf numFmtId="176" fontId="90" fillId="0" borderId="21" xfId="0" applyNumberFormat="1" applyFont="1" applyBorder="1" applyAlignment="1">
      <alignment/>
    </xf>
    <xf numFmtId="4" fontId="11" fillId="0" borderId="0" xfId="0" applyNumberFormat="1" applyFont="1" applyAlignment="1">
      <alignment vertical="center"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6" fillId="0" borderId="14" xfId="0" applyFont="1" applyBorder="1" applyAlignment="1">
      <alignment/>
    </xf>
    <xf numFmtId="0" fontId="76" fillId="0" borderId="22" xfId="0" applyFont="1" applyBorder="1" applyAlignment="1">
      <alignment/>
    </xf>
    <xf numFmtId="176" fontId="76" fillId="0" borderId="0" xfId="0" applyNumberFormat="1" applyFont="1" applyBorder="1" applyAlignment="1">
      <alignment/>
    </xf>
    <xf numFmtId="176" fontId="76" fillId="0" borderId="23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7" fontId="0" fillId="0" borderId="33" xfId="0" applyNumberFormat="1" applyFont="1" applyBorder="1" applyAlignment="1" applyProtection="1">
      <alignment vertical="center"/>
      <protection locked="0"/>
    </xf>
    <xf numFmtId="0" fontId="73" fillId="22" borderId="33" xfId="0" applyFont="1" applyFill="1" applyBorder="1" applyAlignment="1" applyProtection="1">
      <alignment horizontal="left" vertical="center"/>
      <protection locked="0"/>
    </xf>
    <xf numFmtId="176" fontId="73" fillId="0" borderId="0" xfId="0" applyNumberFormat="1" applyFont="1" applyBorder="1" applyAlignment="1">
      <alignment vertical="center"/>
    </xf>
    <xf numFmtId="176" fontId="73" fillId="0" borderId="23" xfId="0" applyNumberFormat="1" applyFont="1" applyBorder="1" applyAlignment="1">
      <alignment vertical="center"/>
    </xf>
    <xf numFmtId="0" fontId="91" fillId="0" borderId="33" xfId="0" applyFont="1" applyBorder="1" applyAlignment="1" applyProtection="1">
      <alignment horizontal="center" vertical="center"/>
      <protection locked="0"/>
    </xf>
    <xf numFmtId="49" fontId="91" fillId="0" borderId="33" xfId="0" applyNumberFormat="1" applyFont="1" applyBorder="1" applyAlignment="1" applyProtection="1">
      <alignment horizontal="left" vertical="center" wrapText="1"/>
      <protection locked="0"/>
    </xf>
    <xf numFmtId="0" fontId="91" fillId="0" borderId="33" xfId="0" applyFont="1" applyBorder="1" applyAlignment="1" applyProtection="1">
      <alignment horizontal="center" vertical="center" wrapText="1"/>
      <protection locked="0"/>
    </xf>
    <xf numFmtId="177" fontId="91" fillId="0" borderId="33" xfId="0" applyNumberFormat="1" applyFont="1" applyBorder="1" applyAlignment="1" applyProtection="1">
      <alignment vertical="center"/>
      <protection locked="0"/>
    </xf>
    <xf numFmtId="0" fontId="0" fillId="22" borderId="33" xfId="0" applyFont="1" applyFill="1" applyBorder="1" applyAlignment="1" applyProtection="1">
      <alignment horizontal="center" vertical="center"/>
      <protection locked="0"/>
    </xf>
    <xf numFmtId="49" fontId="0" fillId="22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2" borderId="33" xfId="0" applyFont="1" applyFill="1" applyBorder="1" applyAlignment="1" applyProtection="1">
      <alignment horizontal="center" vertical="center" wrapText="1"/>
      <protection locked="0"/>
    </xf>
    <xf numFmtId="177" fontId="0" fillId="22" borderId="33" xfId="0" applyNumberFormat="1" applyFont="1" applyFill="1" applyBorder="1" applyAlignment="1" applyProtection="1">
      <alignment vertical="center"/>
      <protection locked="0"/>
    </xf>
    <xf numFmtId="0" fontId="73" fillId="22" borderId="33" xfId="0" applyFont="1" applyFill="1" applyBorder="1" applyAlignment="1" applyProtection="1">
      <alignment horizontal="center" vertical="center"/>
      <protection locked="0"/>
    </xf>
    <xf numFmtId="0" fontId="92" fillId="0" borderId="0" xfId="36" applyFont="1" applyAlignment="1">
      <alignment horizontal="center" vertical="center"/>
    </xf>
    <xf numFmtId="0" fontId="77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3" fillId="33" borderId="0" xfId="0" applyFont="1" applyFill="1" applyAlignment="1" applyProtection="1">
      <alignment horizontal="left" vertical="center"/>
      <protection/>
    </xf>
    <xf numFmtId="0" fontId="94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7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5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6" fillId="0" borderId="0" xfId="0" applyFont="1" applyBorder="1" applyAlignment="1">
      <alignment horizontal="left" vertical="center" wrapText="1"/>
    </xf>
    <xf numFmtId="4" fontId="75" fillId="22" borderId="0" xfId="0" applyNumberFormat="1" applyFont="1" applyFill="1" applyBorder="1" applyAlignment="1" applyProtection="1">
      <alignment vertical="center"/>
      <protection locked="0"/>
    </xf>
    <xf numFmtId="4" fontId="75" fillId="0" borderId="0" xfId="0" applyNumberFormat="1" applyFont="1" applyBorder="1" applyAlignment="1">
      <alignment vertical="center"/>
    </xf>
    <xf numFmtId="0" fontId="75" fillId="22" borderId="0" xfId="0" applyFont="1" applyFill="1" applyBorder="1" applyAlignment="1" applyProtection="1">
      <alignment horizontal="left" vertical="center"/>
      <protection locked="0"/>
    </xf>
    <xf numFmtId="4" fontId="84" fillId="35" borderId="0" xfId="0" applyNumberFormat="1" applyFont="1" applyFill="1" applyBorder="1" applyAlignment="1">
      <alignment vertical="center"/>
    </xf>
    <xf numFmtId="0" fontId="78" fillId="36" borderId="0" xfId="0" applyFont="1" applyFill="1" applyAlignment="1">
      <alignment horizontal="center" vertical="center"/>
    </xf>
    <xf numFmtId="4" fontId="84" fillId="0" borderId="0" xfId="0" applyNumberFormat="1" applyFont="1" applyBorder="1" applyAlignment="1">
      <alignment horizontal="right" vertical="center"/>
    </xf>
    <xf numFmtId="4" fontId="84" fillId="0" borderId="0" xfId="0" applyNumberFormat="1" applyFont="1" applyBorder="1" applyAlignment="1">
      <alignment vertical="center"/>
    </xf>
    <xf numFmtId="175" fontId="4" fillId="22" borderId="0" xfId="0" applyNumberFormat="1" applyFont="1" applyFill="1" applyBorder="1" applyAlignment="1" applyProtection="1">
      <alignment horizontal="left" vertical="center"/>
      <protection locked="0"/>
    </xf>
    <xf numFmtId="0" fontId="4" fillId="22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3" fillId="0" borderId="0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5" fontId="4" fillId="0" borderId="0" xfId="0" applyNumberFormat="1" applyFont="1" applyBorder="1" applyAlignment="1">
      <alignment horizontal="left" vertical="center"/>
    </xf>
    <xf numFmtId="0" fontId="75" fillId="0" borderId="0" xfId="0" applyFont="1" applyBorder="1" applyAlignment="1">
      <alignment vertical="center"/>
    </xf>
    <xf numFmtId="4" fontId="74" fillId="0" borderId="0" xfId="0" applyNumberFormat="1" applyFont="1" applyBorder="1" applyAlignment="1">
      <alignment/>
    </xf>
    <xf numFmtId="4" fontId="89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4" fontId="0" fillId="22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91" fillId="0" borderId="33" xfId="0" applyFont="1" applyBorder="1" applyAlignment="1" applyProtection="1">
      <alignment horizontal="left" vertical="center" wrapText="1"/>
      <protection locked="0"/>
    </xf>
    <xf numFmtId="0" fontId="91" fillId="0" borderId="33" xfId="0" applyFont="1" applyBorder="1" applyAlignment="1" applyProtection="1">
      <alignment vertical="center"/>
      <protection locked="0"/>
    </xf>
    <xf numFmtId="4" fontId="91" fillId="22" borderId="33" xfId="0" applyNumberFormat="1" applyFont="1" applyFill="1" applyBorder="1" applyAlignment="1" applyProtection="1">
      <alignment vertical="center"/>
      <protection locked="0"/>
    </xf>
    <xf numFmtId="4" fontId="91" fillId="0" borderId="33" xfId="0" applyNumberFormat="1" applyFont="1" applyBorder="1" applyAlignment="1" applyProtection="1">
      <alignment vertical="center"/>
      <protection locked="0"/>
    </xf>
    <xf numFmtId="0" fontId="0" fillId="22" borderId="33" xfId="0" applyFont="1" applyFill="1" applyBorder="1" applyAlignment="1" applyProtection="1">
      <alignment horizontal="left" vertical="center" wrapText="1"/>
      <protection locked="0"/>
    </xf>
    <xf numFmtId="0" fontId="0" fillId="22" borderId="33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vertical="center"/>
    </xf>
    <xf numFmtId="4" fontId="0" fillId="0" borderId="33" xfId="0" applyNumberFormat="1" applyFont="1" applyBorder="1" applyAlignment="1">
      <alignment vertical="center"/>
    </xf>
    <xf numFmtId="0" fontId="94" fillId="33" borderId="0" xfId="36" applyFont="1" applyFill="1" applyAlignment="1" applyProtection="1">
      <alignment horizontal="center" vertical="center"/>
      <protection/>
    </xf>
    <xf numFmtId="4" fontId="84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5" fillId="0" borderId="25" xfId="0" applyNumberFormat="1" applyFont="1" applyBorder="1" applyAlignment="1">
      <alignment/>
    </xf>
    <xf numFmtId="4" fontId="75" fillId="0" borderId="25" xfId="0" applyNumberFormat="1" applyFont="1" applyBorder="1" applyAlignment="1">
      <alignment vertical="center"/>
    </xf>
    <xf numFmtId="4" fontId="75" fillId="0" borderId="31" xfId="0" applyNumberFormat="1" applyFont="1" applyBorder="1" applyAlignment="1">
      <alignment/>
    </xf>
    <xf numFmtId="4" fontId="75" fillId="0" borderId="31" xfId="0" applyNumberFormat="1" applyFont="1" applyBorder="1" applyAlignment="1">
      <alignment vertical="center"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5AB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89D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65ABD.tmp" descr="C:\KROSplusData\System\Temp\rad65AB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rad589DE.tmp" descr="C:\KROSplusData\System\Temp\rad589D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K7" sqref="K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67" t="s">
        <v>0</v>
      </c>
      <c r="B1" s="168"/>
      <c r="C1" s="168"/>
      <c r="D1" s="169" t="s">
        <v>1</v>
      </c>
      <c r="E1" s="168"/>
      <c r="F1" s="168"/>
      <c r="G1" s="168"/>
      <c r="H1" s="168"/>
      <c r="I1" s="168"/>
      <c r="J1" s="168"/>
      <c r="K1" s="170" t="s">
        <v>177</v>
      </c>
      <c r="L1" s="170"/>
      <c r="M1" s="170"/>
      <c r="N1" s="170"/>
      <c r="O1" s="170"/>
      <c r="P1" s="170"/>
      <c r="Q1" s="170"/>
      <c r="R1" s="170"/>
      <c r="S1" s="170"/>
      <c r="T1" s="168"/>
      <c r="U1" s="168"/>
      <c r="V1" s="168"/>
      <c r="W1" s="170" t="s">
        <v>178</v>
      </c>
      <c r="X1" s="170"/>
      <c r="Y1" s="170"/>
      <c r="Z1" s="170"/>
      <c r="AA1" s="170"/>
      <c r="AB1" s="170"/>
      <c r="AC1" s="170"/>
      <c r="AD1" s="170"/>
      <c r="AE1" s="170"/>
      <c r="AF1" s="170"/>
      <c r="AG1" s="168"/>
      <c r="AH1" s="168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72" t="s">
        <v>5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R2" s="211" t="s">
        <v>6</v>
      </c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9</v>
      </c>
    </row>
    <row r="4" spans="2:71" ht="36.75" customHeight="1">
      <c r="B4" s="17"/>
      <c r="C4" s="174" t="s">
        <v>10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9"/>
      <c r="AS4" s="20" t="s">
        <v>11</v>
      </c>
      <c r="BE4" s="21" t="s">
        <v>12</v>
      </c>
      <c r="BS4" s="13" t="s">
        <v>13</v>
      </c>
    </row>
    <row r="5" spans="2:71" ht="14.25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179" t="s">
        <v>15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8"/>
      <c r="AQ5" s="19"/>
      <c r="BE5" s="176" t="s">
        <v>16</v>
      </c>
      <c r="BS5" s="13" t="s">
        <v>7</v>
      </c>
    </row>
    <row r="6" spans="2:71" ht="36.7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180" t="s">
        <v>184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8"/>
      <c r="AQ6" s="19"/>
      <c r="BE6" s="173"/>
      <c r="BS6" s="13" t="s">
        <v>19</v>
      </c>
    </row>
    <row r="7" spans="2:71" ht="14.25" customHeight="1">
      <c r="B7" s="17"/>
      <c r="C7" s="18"/>
      <c r="D7" s="25" t="s">
        <v>20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21</v>
      </c>
      <c r="AL7" s="18"/>
      <c r="AM7" s="18"/>
      <c r="AN7" s="23" t="s">
        <v>3</v>
      </c>
      <c r="AO7" s="18"/>
      <c r="AP7" s="18"/>
      <c r="AQ7" s="19"/>
      <c r="BE7" s="173"/>
      <c r="BS7" s="13" t="s">
        <v>22</v>
      </c>
    </row>
    <row r="8" spans="2:71" ht="14.25" customHeight="1">
      <c r="B8" s="17"/>
      <c r="C8" s="18"/>
      <c r="D8" s="25" t="s">
        <v>23</v>
      </c>
      <c r="E8" s="18"/>
      <c r="F8" s="18"/>
      <c r="G8" s="18"/>
      <c r="H8" s="18"/>
      <c r="I8" s="18"/>
      <c r="J8" s="18"/>
      <c r="K8" s="23" t="s">
        <v>24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25</v>
      </c>
      <c r="AL8" s="18"/>
      <c r="AM8" s="18"/>
      <c r="AN8" s="26" t="s">
        <v>26</v>
      </c>
      <c r="AO8" s="18"/>
      <c r="AP8" s="18"/>
      <c r="AQ8" s="19"/>
      <c r="BE8" s="173"/>
      <c r="BS8" s="13" t="s">
        <v>27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3"/>
      <c r="BS9" s="13" t="s">
        <v>28</v>
      </c>
    </row>
    <row r="10" spans="2:71" ht="14.25" customHeight="1">
      <c r="B10" s="17"/>
      <c r="C10" s="18"/>
      <c r="D10" s="25" t="s">
        <v>29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30</v>
      </c>
      <c r="AL10" s="18"/>
      <c r="AM10" s="18"/>
      <c r="AN10" s="23" t="s">
        <v>3</v>
      </c>
      <c r="AO10" s="18"/>
      <c r="AP10" s="18"/>
      <c r="AQ10" s="19"/>
      <c r="BE10" s="173"/>
      <c r="BS10" s="13" t="s">
        <v>19</v>
      </c>
    </row>
    <row r="11" spans="2:71" ht="18" customHeight="1">
      <c r="B11" s="17"/>
      <c r="C11" s="18"/>
      <c r="D11" s="18"/>
      <c r="E11" s="23" t="s">
        <v>31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32</v>
      </c>
      <c r="AL11" s="18"/>
      <c r="AM11" s="18"/>
      <c r="AN11" s="23" t="s">
        <v>3</v>
      </c>
      <c r="AO11" s="18"/>
      <c r="AP11" s="18"/>
      <c r="AQ11" s="19"/>
      <c r="BE11" s="173"/>
      <c r="BS11" s="13" t="s">
        <v>19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3"/>
      <c r="BS12" s="13" t="s">
        <v>19</v>
      </c>
    </row>
    <row r="13" spans="2:71" ht="14.25" customHeight="1">
      <c r="B13" s="17"/>
      <c r="C13" s="18"/>
      <c r="D13" s="25" t="s">
        <v>33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30</v>
      </c>
      <c r="AL13" s="18"/>
      <c r="AM13" s="18"/>
      <c r="AN13" s="27" t="s">
        <v>34</v>
      </c>
      <c r="AO13" s="18"/>
      <c r="AP13" s="18"/>
      <c r="AQ13" s="19"/>
      <c r="BE13" s="173"/>
      <c r="BS13" s="13" t="s">
        <v>19</v>
      </c>
    </row>
    <row r="14" spans="2:71" ht="12">
      <c r="B14" s="17"/>
      <c r="C14" s="18"/>
      <c r="D14" s="18"/>
      <c r="E14" s="181" t="s">
        <v>34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25" t="s">
        <v>32</v>
      </c>
      <c r="AL14" s="18"/>
      <c r="AM14" s="18"/>
      <c r="AN14" s="27" t="s">
        <v>34</v>
      </c>
      <c r="AO14" s="18"/>
      <c r="AP14" s="18"/>
      <c r="AQ14" s="19"/>
      <c r="BE14" s="173"/>
      <c r="BS14" s="13" t="s">
        <v>19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3"/>
      <c r="BS15" s="13" t="s">
        <v>4</v>
      </c>
    </row>
    <row r="16" spans="2:71" ht="14.25" customHeight="1">
      <c r="B16" s="17"/>
      <c r="C16" s="18"/>
      <c r="D16" s="25" t="s">
        <v>35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30</v>
      </c>
      <c r="AL16" s="18"/>
      <c r="AM16" s="18"/>
      <c r="AN16" s="23" t="s">
        <v>3</v>
      </c>
      <c r="AO16" s="18"/>
      <c r="AP16" s="18"/>
      <c r="AQ16" s="19"/>
      <c r="BE16" s="173"/>
      <c r="BS16" s="13" t="s">
        <v>4</v>
      </c>
    </row>
    <row r="17" spans="2:71" ht="18" customHeight="1">
      <c r="B17" s="17"/>
      <c r="C17" s="18"/>
      <c r="D17" s="18"/>
      <c r="E17" s="23" t="s">
        <v>36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32</v>
      </c>
      <c r="AL17" s="18"/>
      <c r="AM17" s="18"/>
      <c r="AN17" s="23" t="s">
        <v>3</v>
      </c>
      <c r="AO17" s="18"/>
      <c r="AP17" s="18"/>
      <c r="AQ17" s="19"/>
      <c r="BE17" s="173"/>
      <c r="BS17" s="13" t="s">
        <v>37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3"/>
      <c r="BS18" s="13" t="s">
        <v>7</v>
      </c>
    </row>
    <row r="19" spans="2:71" ht="14.25" customHeight="1">
      <c r="B19" s="17"/>
      <c r="C19" s="18"/>
      <c r="D19" s="25" t="s">
        <v>38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30</v>
      </c>
      <c r="AL19" s="18"/>
      <c r="AM19" s="18"/>
      <c r="AN19" s="23" t="s">
        <v>3</v>
      </c>
      <c r="AO19" s="18"/>
      <c r="AP19" s="18"/>
      <c r="AQ19" s="19"/>
      <c r="BE19" s="173"/>
      <c r="BS19" s="13" t="s">
        <v>7</v>
      </c>
    </row>
    <row r="20" spans="2:57" ht="18" customHeight="1">
      <c r="B20" s="17"/>
      <c r="C20" s="18"/>
      <c r="D20" s="18"/>
      <c r="E20" s="23" t="s">
        <v>39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32</v>
      </c>
      <c r="AL20" s="18"/>
      <c r="AM20" s="18"/>
      <c r="AN20" s="23" t="s">
        <v>3</v>
      </c>
      <c r="AO20" s="18"/>
      <c r="AP20" s="18"/>
      <c r="AQ20" s="19"/>
      <c r="BE20" s="173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3"/>
    </row>
    <row r="22" spans="2:57" ht="12">
      <c r="B22" s="17"/>
      <c r="C22" s="18"/>
      <c r="D22" s="25" t="s">
        <v>40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3"/>
    </row>
    <row r="23" spans="2:57" ht="22.5" customHeight="1">
      <c r="B23" s="17"/>
      <c r="C23" s="18"/>
      <c r="D23" s="18"/>
      <c r="E23" s="182" t="s">
        <v>3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8"/>
      <c r="AP23" s="18"/>
      <c r="AQ23" s="19"/>
      <c r="BE23" s="173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3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3"/>
    </row>
    <row r="26" spans="2:57" ht="14.25" customHeight="1">
      <c r="B26" s="17"/>
      <c r="C26" s="18"/>
      <c r="D26" s="29" t="s">
        <v>41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3">
        <f>ROUND(AG87,2)</f>
        <v>0</v>
      </c>
      <c r="AL26" s="175"/>
      <c r="AM26" s="175"/>
      <c r="AN26" s="175"/>
      <c r="AO26" s="175"/>
      <c r="AP26" s="18"/>
      <c r="AQ26" s="19"/>
      <c r="BE26" s="173"/>
    </row>
    <row r="27" spans="2:57" ht="14.25" customHeight="1">
      <c r="B27" s="17"/>
      <c r="C27" s="18"/>
      <c r="D27" s="29" t="s">
        <v>42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3">
        <f>ROUND(AG90,2)</f>
        <v>0</v>
      </c>
      <c r="AL27" s="175"/>
      <c r="AM27" s="175"/>
      <c r="AN27" s="175"/>
      <c r="AO27" s="175"/>
      <c r="AP27" s="18"/>
      <c r="AQ27" s="19"/>
      <c r="BE27" s="173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77"/>
    </row>
    <row r="29" spans="2:57" s="1" customFormat="1" ht="25.5" customHeight="1">
      <c r="B29" s="30"/>
      <c r="C29" s="31"/>
      <c r="D29" s="33" t="s">
        <v>43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84">
        <f>ROUND(AK26+AK27,2)</f>
        <v>0</v>
      </c>
      <c r="AL29" s="185"/>
      <c r="AM29" s="185"/>
      <c r="AN29" s="185"/>
      <c r="AO29" s="185"/>
      <c r="AP29" s="31"/>
      <c r="AQ29" s="32"/>
      <c r="BE29" s="177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77"/>
    </row>
    <row r="31" spans="2:57" s="2" customFormat="1" ht="14.25" customHeight="1">
      <c r="B31" s="35"/>
      <c r="C31" s="36"/>
      <c r="D31" s="37" t="s">
        <v>44</v>
      </c>
      <c r="E31" s="36"/>
      <c r="F31" s="37" t="s">
        <v>45</v>
      </c>
      <c r="G31" s="36"/>
      <c r="H31" s="36"/>
      <c r="I31" s="36"/>
      <c r="J31" s="36"/>
      <c r="K31" s="36"/>
      <c r="L31" s="186">
        <v>0.21</v>
      </c>
      <c r="M31" s="187"/>
      <c r="N31" s="187"/>
      <c r="O31" s="187"/>
      <c r="P31" s="36"/>
      <c r="Q31" s="36"/>
      <c r="R31" s="36"/>
      <c r="S31" s="36"/>
      <c r="T31" s="39" t="s">
        <v>46</v>
      </c>
      <c r="U31" s="36"/>
      <c r="V31" s="36"/>
      <c r="W31" s="188">
        <f>ROUND(AZ87+SUM(CD91:CD95),2)</f>
        <v>0</v>
      </c>
      <c r="X31" s="187"/>
      <c r="Y31" s="187"/>
      <c r="Z31" s="187"/>
      <c r="AA31" s="187"/>
      <c r="AB31" s="187"/>
      <c r="AC31" s="187"/>
      <c r="AD31" s="187"/>
      <c r="AE31" s="187"/>
      <c r="AF31" s="36"/>
      <c r="AG31" s="36"/>
      <c r="AH31" s="36"/>
      <c r="AI31" s="36"/>
      <c r="AJ31" s="36"/>
      <c r="AK31" s="188">
        <f>ROUND(AV87+SUM(BY91:BY95),2)</f>
        <v>0</v>
      </c>
      <c r="AL31" s="187"/>
      <c r="AM31" s="187"/>
      <c r="AN31" s="187"/>
      <c r="AO31" s="187"/>
      <c r="AP31" s="36"/>
      <c r="AQ31" s="40"/>
      <c r="BE31" s="178"/>
    </row>
    <row r="32" spans="2:57" s="2" customFormat="1" ht="14.25" customHeight="1">
      <c r="B32" s="35"/>
      <c r="C32" s="36"/>
      <c r="D32" s="36"/>
      <c r="E32" s="36"/>
      <c r="F32" s="37" t="s">
        <v>47</v>
      </c>
      <c r="G32" s="36"/>
      <c r="H32" s="36"/>
      <c r="I32" s="36"/>
      <c r="J32" s="36"/>
      <c r="K32" s="36"/>
      <c r="L32" s="186">
        <v>0.15</v>
      </c>
      <c r="M32" s="187"/>
      <c r="N32" s="187"/>
      <c r="O32" s="187"/>
      <c r="P32" s="36"/>
      <c r="Q32" s="36"/>
      <c r="R32" s="36"/>
      <c r="S32" s="36"/>
      <c r="T32" s="39" t="s">
        <v>46</v>
      </c>
      <c r="U32" s="36"/>
      <c r="V32" s="36"/>
      <c r="W32" s="188">
        <f>ROUND(BA87+SUM(CE91:CE95),2)</f>
        <v>0</v>
      </c>
      <c r="X32" s="187"/>
      <c r="Y32" s="187"/>
      <c r="Z32" s="187"/>
      <c r="AA32" s="187"/>
      <c r="AB32" s="187"/>
      <c r="AC32" s="187"/>
      <c r="AD32" s="187"/>
      <c r="AE32" s="187"/>
      <c r="AF32" s="36"/>
      <c r="AG32" s="36"/>
      <c r="AH32" s="36"/>
      <c r="AI32" s="36"/>
      <c r="AJ32" s="36"/>
      <c r="AK32" s="188">
        <f>ROUND(AW87+SUM(BZ91:BZ95),2)</f>
        <v>0</v>
      </c>
      <c r="AL32" s="187"/>
      <c r="AM32" s="187"/>
      <c r="AN32" s="187"/>
      <c r="AO32" s="187"/>
      <c r="AP32" s="36"/>
      <c r="AQ32" s="40"/>
      <c r="BE32" s="178"/>
    </row>
    <row r="33" spans="2:57" s="2" customFormat="1" ht="14.25" customHeight="1" hidden="1">
      <c r="B33" s="35"/>
      <c r="C33" s="36"/>
      <c r="D33" s="36"/>
      <c r="E33" s="36"/>
      <c r="F33" s="37" t="s">
        <v>48</v>
      </c>
      <c r="G33" s="36"/>
      <c r="H33" s="36"/>
      <c r="I33" s="36"/>
      <c r="J33" s="36"/>
      <c r="K33" s="36"/>
      <c r="L33" s="186">
        <v>0.21</v>
      </c>
      <c r="M33" s="187"/>
      <c r="N33" s="187"/>
      <c r="O33" s="187"/>
      <c r="P33" s="36"/>
      <c r="Q33" s="36"/>
      <c r="R33" s="36"/>
      <c r="S33" s="36"/>
      <c r="T33" s="39" t="s">
        <v>46</v>
      </c>
      <c r="U33" s="36"/>
      <c r="V33" s="36"/>
      <c r="W33" s="188">
        <f>ROUND(BB87+SUM(CF91:CF95),2)</f>
        <v>0</v>
      </c>
      <c r="X33" s="187"/>
      <c r="Y33" s="187"/>
      <c r="Z33" s="187"/>
      <c r="AA33" s="187"/>
      <c r="AB33" s="187"/>
      <c r="AC33" s="187"/>
      <c r="AD33" s="187"/>
      <c r="AE33" s="187"/>
      <c r="AF33" s="36"/>
      <c r="AG33" s="36"/>
      <c r="AH33" s="36"/>
      <c r="AI33" s="36"/>
      <c r="AJ33" s="36"/>
      <c r="AK33" s="188">
        <v>0</v>
      </c>
      <c r="AL33" s="187"/>
      <c r="AM33" s="187"/>
      <c r="AN33" s="187"/>
      <c r="AO33" s="187"/>
      <c r="AP33" s="36"/>
      <c r="AQ33" s="40"/>
      <c r="BE33" s="178"/>
    </row>
    <row r="34" spans="2:57" s="2" customFormat="1" ht="14.25" customHeight="1" hidden="1">
      <c r="B34" s="35"/>
      <c r="C34" s="36"/>
      <c r="D34" s="36"/>
      <c r="E34" s="36"/>
      <c r="F34" s="37" t="s">
        <v>49</v>
      </c>
      <c r="G34" s="36"/>
      <c r="H34" s="36"/>
      <c r="I34" s="36"/>
      <c r="J34" s="36"/>
      <c r="K34" s="36"/>
      <c r="L34" s="186">
        <v>0.15</v>
      </c>
      <c r="M34" s="187"/>
      <c r="N34" s="187"/>
      <c r="O34" s="187"/>
      <c r="P34" s="36"/>
      <c r="Q34" s="36"/>
      <c r="R34" s="36"/>
      <c r="S34" s="36"/>
      <c r="T34" s="39" t="s">
        <v>46</v>
      </c>
      <c r="U34" s="36"/>
      <c r="V34" s="36"/>
      <c r="W34" s="188">
        <f>ROUND(BC87+SUM(CG91:CG95),2)</f>
        <v>0</v>
      </c>
      <c r="X34" s="187"/>
      <c r="Y34" s="187"/>
      <c r="Z34" s="187"/>
      <c r="AA34" s="187"/>
      <c r="AB34" s="187"/>
      <c r="AC34" s="187"/>
      <c r="AD34" s="187"/>
      <c r="AE34" s="187"/>
      <c r="AF34" s="36"/>
      <c r="AG34" s="36"/>
      <c r="AH34" s="36"/>
      <c r="AI34" s="36"/>
      <c r="AJ34" s="36"/>
      <c r="AK34" s="188">
        <v>0</v>
      </c>
      <c r="AL34" s="187"/>
      <c r="AM34" s="187"/>
      <c r="AN34" s="187"/>
      <c r="AO34" s="187"/>
      <c r="AP34" s="36"/>
      <c r="AQ34" s="40"/>
      <c r="BE34" s="178"/>
    </row>
    <row r="35" spans="2:43" s="2" customFormat="1" ht="14.25" customHeight="1" hidden="1">
      <c r="B35" s="35"/>
      <c r="C35" s="36"/>
      <c r="D35" s="36"/>
      <c r="E35" s="36"/>
      <c r="F35" s="37" t="s">
        <v>50</v>
      </c>
      <c r="G35" s="36"/>
      <c r="H35" s="36"/>
      <c r="I35" s="36"/>
      <c r="J35" s="36"/>
      <c r="K35" s="36"/>
      <c r="L35" s="186">
        <v>0</v>
      </c>
      <c r="M35" s="187"/>
      <c r="N35" s="187"/>
      <c r="O35" s="187"/>
      <c r="P35" s="36"/>
      <c r="Q35" s="36"/>
      <c r="R35" s="36"/>
      <c r="S35" s="36"/>
      <c r="T35" s="39" t="s">
        <v>46</v>
      </c>
      <c r="U35" s="36"/>
      <c r="V35" s="36"/>
      <c r="W35" s="188">
        <f>ROUND(BD87+SUM(CH91:CH95),2)</f>
        <v>0</v>
      </c>
      <c r="X35" s="187"/>
      <c r="Y35" s="187"/>
      <c r="Z35" s="187"/>
      <c r="AA35" s="187"/>
      <c r="AB35" s="187"/>
      <c r="AC35" s="187"/>
      <c r="AD35" s="187"/>
      <c r="AE35" s="187"/>
      <c r="AF35" s="36"/>
      <c r="AG35" s="36"/>
      <c r="AH35" s="36"/>
      <c r="AI35" s="36"/>
      <c r="AJ35" s="36"/>
      <c r="AK35" s="188">
        <v>0</v>
      </c>
      <c r="AL35" s="187"/>
      <c r="AM35" s="187"/>
      <c r="AN35" s="187"/>
      <c r="AO35" s="187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51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52</v>
      </c>
      <c r="U37" s="43"/>
      <c r="V37" s="43"/>
      <c r="W37" s="43"/>
      <c r="X37" s="189" t="s">
        <v>53</v>
      </c>
      <c r="Y37" s="190"/>
      <c r="Z37" s="190"/>
      <c r="AA37" s="190"/>
      <c r="AB37" s="190"/>
      <c r="AC37" s="43"/>
      <c r="AD37" s="43"/>
      <c r="AE37" s="43"/>
      <c r="AF37" s="43"/>
      <c r="AG37" s="43"/>
      <c r="AH37" s="43"/>
      <c r="AI37" s="43"/>
      <c r="AJ37" s="43"/>
      <c r="AK37" s="191">
        <f>SUM(AK29:AK35)</f>
        <v>0</v>
      </c>
      <c r="AL37" s="190"/>
      <c r="AM37" s="190"/>
      <c r="AN37" s="190"/>
      <c r="AO37" s="192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2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2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2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2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2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2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2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2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2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3.5">
      <c r="B49" s="30"/>
      <c r="C49" s="31"/>
      <c r="D49" s="45" t="s">
        <v>54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55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2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2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2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2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2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2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2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2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3.5">
      <c r="B58" s="30"/>
      <c r="C58" s="31"/>
      <c r="D58" s="50" t="s">
        <v>56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57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56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57</v>
      </c>
      <c r="AN58" s="51"/>
      <c r="AO58" s="53"/>
      <c r="AP58" s="31"/>
      <c r="AQ58" s="32"/>
    </row>
    <row r="59" spans="2:43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3.5">
      <c r="B60" s="30"/>
      <c r="C60" s="31"/>
      <c r="D60" s="45" t="s">
        <v>58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59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2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2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2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2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2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2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2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2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3.5">
      <c r="B69" s="30"/>
      <c r="C69" s="31"/>
      <c r="D69" s="50" t="s">
        <v>56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57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56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57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74" t="s">
        <v>60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32"/>
    </row>
    <row r="77" spans="2:43" s="3" customFormat="1" ht="14.25" customHeight="1">
      <c r="B77" s="60"/>
      <c r="C77" s="25" t="s">
        <v>14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Vyskov_Majak_1NP_Sla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17</v>
      </c>
      <c r="D78" s="65"/>
      <c r="E78" s="65"/>
      <c r="F78" s="65"/>
      <c r="G78" s="65"/>
      <c r="H78" s="65"/>
      <c r="I78" s="65"/>
      <c r="J78" s="65"/>
      <c r="K78" s="65"/>
      <c r="L78" s="194" t="str">
        <f>K6</f>
        <v>Rekonstrukce elektroinstalace v přízemí budovy Majáku, Slaboproudé rozvody</v>
      </c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2">
      <c r="B80" s="30"/>
      <c r="C80" s="25" t="s">
        <v>23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Brněnská 139/7, Vyškov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25</v>
      </c>
      <c r="AJ80" s="31"/>
      <c r="AK80" s="31"/>
      <c r="AL80" s="31"/>
      <c r="AM80" s="68" t="str">
        <f>IF(AN8="","",AN8)</f>
        <v>21. 7. 2022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2">
      <c r="B82" s="30"/>
      <c r="C82" s="25" t="s">
        <v>29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MAJÁK - středisko volného času, příspěvková org.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35</v>
      </c>
      <c r="AJ82" s="31"/>
      <c r="AK82" s="31"/>
      <c r="AL82" s="31"/>
      <c r="AM82" s="196" t="str">
        <f>IF(E17="","",E17)</f>
        <v>Ing. Vítězslav Humplík</v>
      </c>
      <c r="AN82" s="193"/>
      <c r="AO82" s="193"/>
      <c r="AP82" s="193"/>
      <c r="AQ82" s="32"/>
      <c r="AS82" s="197" t="s">
        <v>61</v>
      </c>
      <c r="AT82" s="198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2">
      <c r="B83" s="30"/>
      <c r="C83" s="25" t="s">
        <v>33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38</v>
      </c>
      <c r="AJ83" s="31"/>
      <c r="AK83" s="31"/>
      <c r="AL83" s="31"/>
      <c r="AM83" s="196" t="str">
        <f>IF(E20="","",E20)</f>
        <v>Ing. Vítězslav Humplík </v>
      </c>
      <c r="AN83" s="193"/>
      <c r="AO83" s="193"/>
      <c r="AP83" s="193"/>
      <c r="AQ83" s="32"/>
      <c r="AS83" s="199"/>
      <c r="AT83" s="193"/>
      <c r="AU83" s="31"/>
      <c r="AV83" s="31"/>
      <c r="AW83" s="31"/>
      <c r="AX83" s="31"/>
      <c r="AY83" s="31"/>
      <c r="AZ83" s="31"/>
      <c r="BA83" s="31"/>
      <c r="BB83" s="31"/>
      <c r="BC83" s="31"/>
      <c r="BD83" s="70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99"/>
      <c r="AT84" s="193"/>
      <c r="AU84" s="31"/>
      <c r="AV84" s="31"/>
      <c r="AW84" s="31"/>
      <c r="AX84" s="31"/>
      <c r="AY84" s="31"/>
      <c r="AZ84" s="31"/>
      <c r="BA84" s="31"/>
      <c r="BB84" s="31"/>
      <c r="BC84" s="31"/>
      <c r="BD84" s="70"/>
    </row>
    <row r="85" spans="2:56" s="1" customFormat="1" ht="29.25" customHeight="1">
      <c r="B85" s="30"/>
      <c r="C85" s="200" t="s">
        <v>62</v>
      </c>
      <c r="D85" s="201"/>
      <c r="E85" s="201"/>
      <c r="F85" s="201"/>
      <c r="G85" s="201"/>
      <c r="H85" s="71"/>
      <c r="I85" s="202" t="s">
        <v>63</v>
      </c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2" t="s">
        <v>64</v>
      </c>
      <c r="AH85" s="201"/>
      <c r="AI85" s="201"/>
      <c r="AJ85" s="201"/>
      <c r="AK85" s="201"/>
      <c r="AL85" s="201"/>
      <c r="AM85" s="201"/>
      <c r="AN85" s="202" t="s">
        <v>65</v>
      </c>
      <c r="AO85" s="201"/>
      <c r="AP85" s="203"/>
      <c r="AQ85" s="32"/>
      <c r="AS85" s="72" t="s">
        <v>66</v>
      </c>
      <c r="AT85" s="73" t="s">
        <v>67</v>
      </c>
      <c r="AU85" s="73" t="s">
        <v>68</v>
      </c>
      <c r="AV85" s="73" t="s">
        <v>69</v>
      </c>
      <c r="AW85" s="73" t="s">
        <v>70</v>
      </c>
      <c r="AX85" s="73" t="s">
        <v>71</v>
      </c>
      <c r="AY85" s="73" t="s">
        <v>72</v>
      </c>
      <c r="AZ85" s="73" t="s">
        <v>73</v>
      </c>
      <c r="BA85" s="73" t="s">
        <v>74</v>
      </c>
      <c r="BB85" s="73" t="s">
        <v>75</v>
      </c>
      <c r="BC85" s="73" t="s">
        <v>76</v>
      </c>
      <c r="BD85" s="74" t="s">
        <v>77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5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6" t="s">
        <v>78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12">
        <f>ROUND(AG88,2)</f>
        <v>0</v>
      </c>
      <c r="AH87" s="212"/>
      <c r="AI87" s="212"/>
      <c r="AJ87" s="212"/>
      <c r="AK87" s="212"/>
      <c r="AL87" s="212"/>
      <c r="AM87" s="212"/>
      <c r="AN87" s="213">
        <f>SUM(AG87,AT87)</f>
        <v>0</v>
      </c>
      <c r="AO87" s="213"/>
      <c r="AP87" s="213"/>
      <c r="AQ87" s="66"/>
      <c r="AS87" s="78">
        <f>ROUND(AS88,2)</f>
        <v>0</v>
      </c>
      <c r="AT87" s="79">
        <f>ROUND(SUM(AV87:AW87),2)</f>
        <v>0</v>
      </c>
      <c r="AU87" s="80">
        <f>ROUND(AU88,5)</f>
        <v>0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79</v>
      </c>
      <c r="BT87" s="82" t="s">
        <v>80</v>
      </c>
      <c r="BV87" s="82" t="s">
        <v>81</v>
      </c>
      <c r="BW87" s="82" t="s">
        <v>82</v>
      </c>
      <c r="BX87" s="82" t="s">
        <v>83</v>
      </c>
    </row>
    <row r="88" spans="1:76" s="5" customFormat="1" ht="27" customHeight="1">
      <c r="A88" s="166" t="s">
        <v>179</v>
      </c>
      <c r="B88" s="83"/>
      <c r="C88" s="84"/>
      <c r="D88" s="206" t="s">
        <v>15</v>
      </c>
      <c r="E88" s="205"/>
      <c r="F88" s="205"/>
      <c r="G88" s="205"/>
      <c r="H88" s="205"/>
      <c r="I88" s="85"/>
      <c r="J88" s="206" t="s">
        <v>18</v>
      </c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4">
        <f>'Vyskov_Majak_1NP_Sla - MA...'!M29</f>
        <v>0</v>
      </c>
      <c r="AH88" s="205"/>
      <c r="AI88" s="205"/>
      <c r="AJ88" s="205"/>
      <c r="AK88" s="205"/>
      <c r="AL88" s="205"/>
      <c r="AM88" s="205"/>
      <c r="AN88" s="204">
        <f>SUM(AG88,AT88)</f>
        <v>0</v>
      </c>
      <c r="AO88" s="205"/>
      <c r="AP88" s="205"/>
      <c r="AQ88" s="86"/>
      <c r="AS88" s="87">
        <f>'Vyskov_Majak_1NP_Sla - MA...'!M27</f>
        <v>0</v>
      </c>
      <c r="AT88" s="88">
        <f>ROUND(SUM(AV88:AW88),2)</f>
        <v>0</v>
      </c>
      <c r="AU88" s="89">
        <f>'Vyskov_Majak_1NP_Sla - MA...'!W117</f>
        <v>0</v>
      </c>
      <c r="AV88" s="88">
        <f>'Vyskov_Majak_1NP_Sla - MA...'!M31</f>
        <v>0</v>
      </c>
      <c r="AW88" s="88">
        <f>'Vyskov_Majak_1NP_Sla - MA...'!M32</f>
        <v>0</v>
      </c>
      <c r="AX88" s="88">
        <f>'Vyskov_Majak_1NP_Sla - MA...'!M33</f>
        <v>0</v>
      </c>
      <c r="AY88" s="88">
        <f>'Vyskov_Majak_1NP_Sla - MA...'!M34</f>
        <v>0</v>
      </c>
      <c r="AZ88" s="88">
        <f>'Vyskov_Majak_1NP_Sla - MA...'!H31</f>
        <v>0</v>
      </c>
      <c r="BA88" s="88">
        <f>'Vyskov_Majak_1NP_Sla - MA...'!H32</f>
        <v>0</v>
      </c>
      <c r="BB88" s="88">
        <f>'Vyskov_Majak_1NP_Sla - MA...'!H33</f>
        <v>0</v>
      </c>
      <c r="BC88" s="88">
        <f>'Vyskov_Majak_1NP_Sla - MA...'!H34</f>
        <v>0</v>
      </c>
      <c r="BD88" s="90">
        <f>'Vyskov_Majak_1NP_Sla - MA...'!H35</f>
        <v>0</v>
      </c>
      <c r="BT88" s="91" t="s">
        <v>22</v>
      </c>
      <c r="BU88" s="91" t="s">
        <v>84</v>
      </c>
      <c r="BV88" s="91" t="s">
        <v>81</v>
      </c>
      <c r="BW88" s="91" t="s">
        <v>82</v>
      </c>
      <c r="BX88" s="91" t="s">
        <v>83</v>
      </c>
    </row>
    <row r="89" spans="2:43" ht="12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9"/>
    </row>
    <row r="90" spans="2:48" s="1" customFormat="1" ht="30" customHeight="1">
      <c r="B90" s="30"/>
      <c r="C90" s="76" t="s">
        <v>85</v>
      </c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213">
        <f>ROUND(SUM(AG91:AG94),2)</f>
        <v>0</v>
      </c>
      <c r="AH90" s="193"/>
      <c r="AI90" s="193"/>
      <c r="AJ90" s="193"/>
      <c r="AK90" s="193"/>
      <c r="AL90" s="193"/>
      <c r="AM90" s="193"/>
      <c r="AN90" s="213">
        <f>ROUND(SUM(AN91:AN94),2)</f>
        <v>0</v>
      </c>
      <c r="AO90" s="193"/>
      <c r="AP90" s="193"/>
      <c r="AQ90" s="32"/>
      <c r="AS90" s="72" t="s">
        <v>86</v>
      </c>
      <c r="AT90" s="73" t="s">
        <v>87</v>
      </c>
      <c r="AU90" s="73" t="s">
        <v>44</v>
      </c>
      <c r="AV90" s="74" t="s">
        <v>67</v>
      </c>
    </row>
    <row r="91" spans="2:89" s="1" customFormat="1" ht="19.5" customHeight="1">
      <c r="B91" s="30"/>
      <c r="C91" s="31"/>
      <c r="D91" s="92" t="s">
        <v>88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207">
        <f>ROUND(AG87*AS91,2)</f>
        <v>0</v>
      </c>
      <c r="AH91" s="193"/>
      <c r="AI91" s="193"/>
      <c r="AJ91" s="193"/>
      <c r="AK91" s="193"/>
      <c r="AL91" s="193"/>
      <c r="AM91" s="193"/>
      <c r="AN91" s="208">
        <f>ROUND(AG91+AV91,2)</f>
        <v>0</v>
      </c>
      <c r="AO91" s="193"/>
      <c r="AP91" s="193"/>
      <c r="AQ91" s="32"/>
      <c r="AS91" s="93">
        <v>0</v>
      </c>
      <c r="AT91" s="94" t="s">
        <v>89</v>
      </c>
      <c r="AU91" s="94" t="s">
        <v>45</v>
      </c>
      <c r="AV91" s="95">
        <f>ROUND(IF(AU91="základní",AG91*L31,IF(AU91="snížená",AG91*L32,0)),2)</f>
        <v>0</v>
      </c>
      <c r="BV91" s="13" t="s">
        <v>90</v>
      </c>
      <c r="BY91" s="96">
        <f>IF(AU91="základní",AV91,0)</f>
        <v>0</v>
      </c>
      <c r="BZ91" s="96">
        <f>IF(AU91="snížená",AV91,0)</f>
        <v>0</v>
      </c>
      <c r="CA91" s="96">
        <v>0</v>
      </c>
      <c r="CB91" s="96">
        <v>0</v>
      </c>
      <c r="CC91" s="96">
        <v>0</v>
      </c>
      <c r="CD91" s="96">
        <f>IF(AU91="základní",AG91,0)</f>
        <v>0</v>
      </c>
      <c r="CE91" s="96">
        <f>IF(AU91="snížená",AG91,0)</f>
        <v>0</v>
      </c>
      <c r="CF91" s="96">
        <f>IF(AU91="zákl. přenesená",AG91,0)</f>
        <v>0</v>
      </c>
      <c r="CG91" s="96">
        <f>IF(AU91="sníž. přenesená",AG91,0)</f>
        <v>0</v>
      </c>
      <c r="CH91" s="96">
        <f>IF(AU91="nulová",AG91,0)</f>
        <v>0</v>
      </c>
      <c r="CI91" s="13">
        <f>IF(AU91="základní",1,IF(AU91="snížená",2,IF(AU91="zákl. přenesená",4,IF(AU91="sníž. přenesená",5,3))))</f>
        <v>1</v>
      </c>
      <c r="CJ91" s="13">
        <f>IF(AT91="stavební čast",1,IF(8891="investiční čast",2,3))</f>
        <v>1</v>
      </c>
      <c r="CK91" s="13" t="str">
        <f>IF(D91="Vyplň vlastní","","x")</f>
        <v>x</v>
      </c>
    </row>
    <row r="92" spans="2:89" s="1" customFormat="1" ht="19.5" customHeight="1">
      <c r="B92" s="30"/>
      <c r="C92" s="31"/>
      <c r="D92" s="209" t="s">
        <v>91</v>
      </c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31"/>
      <c r="AD92" s="31"/>
      <c r="AE92" s="31"/>
      <c r="AF92" s="31"/>
      <c r="AG92" s="207">
        <f>AG87*AS92</f>
        <v>0</v>
      </c>
      <c r="AH92" s="193"/>
      <c r="AI92" s="193"/>
      <c r="AJ92" s="193"/>
      <c r="AK92" s="193"/>
      <c r="AL92" s="193"/>
      <c r="AM92" s="193"/>
      <c r="AN92" s="208">
        <f>AG92+AV92</f>
        <v>0</v>
      </c>
      <c r="AO92" s="193"/>
      <c r="AP92" s="193"/>
      <c r="AQ92" s="32"/>
      <c r="AS92" s="97">
        <v>0</v>
      </c>
      <c r="AT92" s="98" t="s">
        <v>89</v>
      </c>
      <c r="AU92" s="98" t="s">
        <v>45</v>
      </c>
      <c r="AV92" s="99">
        <f>ROUND(IF(AU92="nulová",0,IF(OR(AU92="základní",AU92="zákl. přenesená"),AG92*L31,AG92*L32)),2)</f>
        <v>0</v>
      </c>
      <c r="BV92" s="13" t="s">
        <v>92</v>
      </c>
      <c r="BY92" s="96">
        <f>IF(AU92="základní",AV92,0)</f>
        <v>0</v>
      </c>
      <c r="BZ92" s="96">
        <f>IF(AU92="snížená",AV92,0)</f>
        <v>0</v>
      </c>
      <c r="CA92" s="96">
        <f>IF(AU92="zákl. přenesená",AV92,0)</f>
        <v>0</v>
      </c>
      <c r="CB92" s="96">
        <f>IF(AU92="sníž. přenesená",AV92,0)</f>
        <v>0</v>
      </c>
      <c r="CC92" s="96">
        <f>IF(AU92="nulová",AV92,0)</f>
        <v>0</v>
      </c>
      <c r="CD92" s="96">
        <f>IF(AU92="základní",AG92,0)</f>
        <v>0</v>
      </c>
      <c r="CE92" s="96">
        <f>IF(AU92="snížená",AG92,0)</f>
        <v>0</v>
      </c>
      <c r="CF92" s="96">
        <f>IF(AU92="zákl. přenesená",AG92,0)</f>
        <v>0</v>
      </c>
      <c r="CG92" s="96">
        <f>IF(AU92="sníž. přenesená",AG92,0)</f>
        <v>0</v>
      </c>
      <c r="CH92" s="96">
        <f>IF(AU92="nulová",AG92,0)</f>
        <v>0</v>
      </c>
      <c r="CI92" s="13">
        <f>IF(AU92="základní",1,IF(AU92="snížená",2,IF(AU92="zákl. přenesená",4,IF(AU92="sníž. přenesená",5,3))))</f>
        <v>1</v>
      </c>
      <c r="CJ92" s="13">
        <f>IF(AT92="stavební čast",1,IF(8892="investiční čast",2,3))</f>
        <v>1</v>
      </c>
      <c r="CK92" s="13">
        <f>IF(D92="Vyplň vlastní","","x")</f>
      </c>
    </row>
    <row r="93" spans="2:89" s="1" customFormat="1" ht="19.5" customHeight="1">
      <c r="B93" s="30"/>
      <c r="C93" s="31"/>
      <c r="D93" s="209" t="s">
        <v>91</v>
      </c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31"/>
      <c r="AD93" s="31"/>
      <c r="AE93" s="31"/>
      <c r="AF93" s="31"/>
      <c r="AG93" s="207">
        <f>AG87*AS93</f>
        <v>0</v>
      </c>
      <c r="AH93" s="193"/>
      <c r="AI93" s="193"/>
      <c r="AJ93" s="193"/>
      <c r="AK93" s="193"/>
      <c r="AL93" s="193"/>
      <c r="AM93" s="193"/>
      <c r="AN93" s="208">
        <f>AG93+AV93</f>
        <v>0</v>
      </c>
      <c r="AO93" s="193"/>
      <c r="AP93" s="193"/>
      <c r="AQ93" s="32"/>
      <c r="AS93" s="97">
        <v>0</v>
      </c>
      <c r="AT93" s="98" t="s">
        <v>89</v>
      </c>
      <c r="AU93" s="98" t="s">
        <v>45</v>
      </c>
      <c r="AV93" s="99">
        <f>ROUND(IF(AU93="nulová",0,IF(OR(AU93="základní",AU93="zákl. přenesená"),AG93*L31,AG93*L32)),2)</f>
        <v>0</v>
      </c>
      <c r="BV93" s="13" t="s">
        <v>92</v>
      </c>
      <c r="BY93" s="96">
        <f>IF(AU93="základní",AV93,0)</f>
        <v>0</v>
      </c>
      <c r="BZ93" s="96">
        <f>IF(AU93="snížená",AV93,0)</f>
        <v>0</v>
      </c>
      <c r="CA93" s="96">
        <f>IF(AU93="zákl. přenesená",AV93,0)</f>
        <v>0</v>
      </c>
      <c r="CB93" s="96">
        <f>IF(AU93="sníž. přenesená",AV93,0)</f>
        <v>0</v>
      </c>
      <c r="CC93" s="96">
        <f>IF(AU93="nulová",AV93,0)</f>
        <v>0</v>
      </c>
      <c r="CD93" s="96">
        <f>IF(AU93="základní",AG93,0)</f>
        <v>0</v>
      </c>
      <c r="CE93" s="96">
        <f>IF(AU93="snížená",AG93,0)</f>
        <v>0</v>
      </c>
      <c r="CF93" s="96">
        <f>IF(AU93="zákl. přenesená",AG93,0)</f>
        <v>0</v>
      </c>
      <c r="CG93" s="96">
        <f>IF(AU93="sníž. přenesená",AG93,0)</f>
        <v>0</v>
      </c>
      <c r="CH93" s="96">
        <f>IF(AU93="nulová",AG93,0)</f>
        <v>0</v>
      </c>
      <c r="CI93" s="13">
        <f>IF(AU93="základní",1,IF(AU93="snížená",2,IF(AU93="zákl. přenesená",4,IF(AU93="sníž. přenesená",5,3))))</f>
        <v>1</v>
      </c>
      <c r="CJ93" s="13">
        <f>IF(AT93="stavební čast",1,IF(8893="investiční čast",2,3))</f>
        <v>1</v>
      </c>
      <c r="CK93" s="13">
        <f>IF(D93="Vyplň vlastní","","x")</f>
      </c>
    </row>
    <row r="94" spans="2:89" s="1" customFormat="1" ht="19.5" customHeight="1">
      <c r="B94" s="30"/>
      <c r="C94" s="31"/>
      <c r="D94" s="209" t="s">
        <v>91</v>
      </c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31"/>
      <c r="AD94" s="31"/>
      <c r="AE94" s="31"/>
      <c r="AF94" s="31"/>
      <c r="AG94" s="207">
        <f>AG87*AS94</f>
        <v>0</v>
      </c>
      <c r="AH94" s="193"/>
      <c r="AI94" s="193"/>
      <c r="AJ94" s="193"/>
      <c r="AK94" s="193"/>
      <c r="AL94" s="193"/>
      <c r="AM94" s="193"/>
      <c r="AN94" s="208">
        <f>AG94+AV94</f>
        <v>0</v>
      </c>
      <c r="AO94" s="193"/>
      <c r="AP94" s="193"/>
      <c r="AQ94" s="32"/>
      <c r="AS94" s="100">
        <v>0</v>
      </c>
      <c r="AT94" s="101" t="s">
        <v>89</v>
      </c>
      <c r="AU94" s="101" t="s">
        <v>45</v>
      </c>
      <c r="AV94" s="102">
        <f>ROUND(IF(AU94="nulová",0,IF(OR(AU94="základní",AU94="zákl. přenesená"),AG94*L31,AG94*L32)),2)</f>
        <v>0</v>
      </c>
      <c r="BV94" s="13" t="s">
        <v>92</v>
      </c>
      <c r="BY94" s="96">
        <f>IF(AU94="základní",AV94,0)</f>
        <v>0</v>
      </c>
      <c r="BZ94" s="96">
        <f>IF(AU94="snížená",AV94,0)</f>
        <v>0</v>
      </c>
      <c r="CA94" s="96">
        <f>IF(AU94="zákl. přenesená",AV94,0)</f>
        <v>0</v>
      </c>
      <c r="CB94" s="96">
        <f>IF(AU94="sníž. přenesená",AV94,0)</f>
        <v>0</v>
      </c>
      <c r="CC94" s="96">
        <f>IF(AU94="nulová",AV94,0)</f>
        <v>0</v>
      </c>
      <c r="CD94" s="96">
        <f>IF(AU94="základní",AG94,0)</f>
        <v>0</v>
      </c>
      <c r="CE94" s="96">
        <f>IF(AU94="snížená",AG94,0)</f>
        <v>0</v>
      </c>
      <c r="CF94" s="96">
        <f>IF(AU94="zákl. přenesená",AG94,0)</f>
        <v>0</v>
      </c>
      <c r="CG94" s="96">
        <f>IF(AU94="sníž. přenesená",AG94,0)</f>
        <v>0</v>
      </c>
      <c r="CH94" s="96">
        <f>IF(AU94="nulová",AG94,0)</f>
        <v>0</v>
      </c>
      <c r="CI94" s="13">
        <f>IF(AU94="základní",1,IF(AU94="snížená",2,IF(AU94="zákl. přenesená",4,IF(AU94="sníž. přenesená",5,3))))</f>
        <v>1</v>
      </c>
      <c r="CJ94" s="13">
        <f>IF(AT94="stavební čast",1,IF(8894="investiční čast",2,3))</f>
        <v>1</v>
      </c>
      <c r="CK94" s="13">
        <f>IF(D94="Vyplň vlastní","","x")</f>
      </c>
    </row>
    <row r="95" spans="2:43" s="1" customFormat="1" ht="10.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</row>
    <row r="96" spans="2:43" s="1" customFormat="1" ht="30" customHeight="1">
      <c r="B96" s="30"/>
      <c r="C96" s="103" t="s">
        <v>93</v>
      </c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210">
        <f>ROUND(AG87+AG90,2)</f>
        <v>0</v>
      </c>
      <c r="AH96" s="210"/>
      <c r="AI96" s="210"/>
      <c r="AJ96" s="210"/>
      <c r="AK96" s="210"/>
      <c r="AL96" s="210"/>
      <c r="AM96" s="210"/>
      <c r="AN96" s="210">
        <f>AN87+AN90</f>
        <v>0</v>
      </c>
      <c r="AO96" s="210"/>
      <c r="AP96" s="210"/>
      <c r="AQ96" s="32"/>
    </row>
    <row r="97" spans="2:43" s="1" customFormat="1" ht="6.7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sheetProtection/>
  <mergeCells count="58"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  <mergeCell ref="D92:AB92"/>
    <mergeCell ref="AG92:AM92"/>
    <mergeCell ref="AN92:AP92"/>
    <mergeCell ref="D93:AB93"/>
    <mergeCell ref="AG93:AM93"/>
    <mergeCell ref="AN93:AP93"/>
    <mergeCell ref="AN88:AP88"/>
    <mergeCell ref="AG88:AM88"/>
    <mergeCell ref="D88:H88"/>
    <mergeCell ref="J88:AF88"/>
    <mergeCell ref="AG91:AM91"/>
    <mergeCell ref="AN91:AP91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Vyskov_Majak_1NP_Sla - MA...'!C2" tooltip="Vyskov_Majak_1NP_Sla - MA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0"/>
  <sheetViews>
    <sheetView showGridLines="0" zoomScalePageLayoutView="0" workbookViewId="0" topLeftCell="A1">
      <pane ySplit="1" topLeftCell="A123" activePane="bottomLeft" state="frozen"/>
      <selection pane="topLeft" activeCell="A1" sqref="A1"/>
      <selection pane="bottomLeft" activeCell="K134" sqref="K13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1"/>
      <c r="B1" s="168"/>
      <c r="C1" s="168"/>
      <c r="D1" s="169" t="s">
        <v>1</v>
      </c>
      <c r="E1" s="168"/>
      <c r="F1" s="170" t="s">
        <v>180</v>
      </c>
      <c r="G1" s="170"/>
      <c r="H1" s="244" t="s">
        <v>181</v>
      </c>
      <c r="I1" s="244"/>
      <c r="J1" s="244"/>
      <c r="K1" s="244"/>
      <c r="L1" s="170" t="s">
        <v>182</v>
      </c>
      <c r="M1" s="168"/>
      <c r="N1" s="168"/>
      <c r="O1" s="169" t="s">
        <v>94</v>
      </c>
      <c r="P1" s="168"/>
      <c r="Q1" s="168"/>
      <c r="R1" s="168"/>
      <c r="S1" s="170" t="s">
        <v>183</v>
      </c>
      <c r="T1" s="170"/>
      <c r="U1" s="171"/>
      <c r="V1" s="17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72" t="s">
        <v>5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S2" s="211" t="s">
        <v>6</v>
      </c>
      <c r="T2" s="173"/>
      <c r="U2" s="173"/>
      <c r="V2" s="173"/>
      <c r="W2" s="173"/>
      <c r="X2" s="173"/>
      <c r="Y2" s="173"/>
      <c r="Z2" s="173"/>
      <c r="AA2" s="173"/>
      <c r="AB2" s="173"/>
      <c r="AC2" s="173"/>
      <c r="AT2" s="13" t="s">
        <v>82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95</v>
      </c>
    </row>
    <row r="4" spans="2:46" ht="36.75" customHeight="1">
      <c r="B4" s="17"/>
      <c r="C4" s="174" t="s">
        <v>96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9"/>
      <c r="T4" s="20" t="s">
        <v>11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s="1" customFormat="1" ht="32.25" customHeight="1">
      <c r="B6" s="30"/>
      <c r="C6" s="31"/>
      <c r="D6" s="24" t="s">
        <v>17</v>
      </c>
      <c r="E6" s="31"/>
      <c r="F6" s="180" t="s">
        <v>18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31"/>
      <c r="R6" s="32"/>
    </row>
    <row r="7" spans="2:18" s="1" customFormat="1" ht="14.25" customHeight="1">
      <c r="B7" s="30"/>
      <c r="C7" s="31"/>
      <c r="D7" s="25" t="s">
        <v>20</v>
      </c>
      <c r="E7" s="31"/>
      <c r="F7" s="23" t="s">
        <v>3</v>
      </c>
      <c r="G7" s="31"/>
      <c r="H7" s="31"/>
      <c r="I7" s="31"/>
      <c r="J7" s="31"/>
      <c r="K7" s="31"/>
      <c r="L7" s="31"/>
      <c r="M7" s="25" t="s">
        <v>21</v>
      </c>
      <c r="N7" s="31"/>
      <c r="O7" s="23" t="s">
        <v>3</v>
      </c>
      <c r="P7" s="31"/>
      <c r="Q7" s="31"/>
      <c r="R7" s="32"/>
    </row>
    <row r="8" spans="2:18" s="1" customFormat="1" ht="14.25" customHeight="1">
      <c r="B8" s="30"/>
      <c r="C8" s="31"/>
      <c r="D8" s="25" t="s">
        <v>23</v>
      </c>
      <c r="E8" s="31"/>
      <c r="F8" s="23" t="s">
        <v>24</v>
      </c>
      <c r="G8" s="31"/>
      <c r="H8" s="31"/>
      <c r="I8" s="31"/>
      <c r="J8" s="31"/>
      <c r="K8" s="31"/>
      <c r="L8" s="31"/>
      <c r="M8" s="25" t="s">
        <v>25</v>
      </c>
      <c r="N8" s="31"/>
      <c r="O8" s="214" t="str">
        <f>'Rekapitulace stavby'!AN8</f>
        <v>21. 7. 2022</v>
      </c>
      <c r="P8" s="193"/>
      <c r="Q8" s="31"/>
      <c r="R8" s="32"/>
    </row>
    <row r="9" spans="2:18" s="1" customFormat="1" ht="10.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2:18" s="1" customFormat="1" ht="14.25" customHeight="1">
      <c r="B10" s="30"/>
      <c r="C10" s="31"/>
      <c r="D10" s="25" t="s">
        <v>29</v>
      </c>
      <c r="E10" s="31"/>
      <c r="F10" s="31"/>
      <c r="G10" s="31"/>
      <c r="H10" s="31"/>
      <c r="I10" s="31"/>
      <c r="J10" s="31"/>
      <c r="K10" s="31"/>
      <c r="L10" s="31"/>
      <c r="M10" s="25" t="s">
        <v>30</v>
      </c>
      <c r="N10" s="31"/>
      <c r="O10" s="179" t="s">
        <v>3</v>
      </c>
      <c r="P10" s="193"/>
      <c r="Q10" s="31"/>
      <c r="R10" s="32"/>
    </row>
    <row r="11" spans="2:18" s="1" customFormat="1" ht="18" customHeight="1">
      <c r="B11" s="30"/>
      <c r="C11" s="31"/>
      <c r="D11" s="31"/>
      <c r="E11" s="23" t="s">
        <v>31</v>
      </c>
      <c r="F11" s="31"/>
      <c r="G11" s="31"/>
      <c r="H11" s="31"/>
      <c r="I11" s="31"/>
      <c r="J11" s="31"/>
      <c r="K11" s="31"/>
      <c r="L11" s="31"/>
      <c r="M11" s="25" t="s">
        <v>32</v>
      </c>
      <c r="N11" s="31"/>
      <c r="O11" s="179" t="s">
        <v>3</v>
      </c>
      <c r="P11" s="193"/>
      <c r="Q11" s="31"/>
      <c r="R11" s="32"/>
    </row>
    <row r="12" spans="2:18" s="1" customFormat="1" ht="6.75" customHeight="1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</row>
    <row r="13" spans="2:18" s="1" customFormat="1" ht="14.25" customHeight="1">
      <c r="B13" s="30"/>
      <c r="C13" s="31"/>
      <c r="D13" s="25" t="s">
        <v>33</v>
      </c>
      <c r="E13" s="31"/>
      <c r="F13" s="31"/>
      <c r="G13" s="31"/>
      <c r="H13" s="31"/>
      <c r="I13" s="31"/>
      <c r="J13" s="31"/>
      <c r="K13" s="31"/>
      <c r="L13" s="31"/>
      <c r="M13" s="25" t="s">
        <v>30</v>
      </c>
      <c r="N13" s="31"/>
      <c r="O13" s="215" t="s">
        <v>3</v>
      </c>
      <c r="P13" s="193"/>
      <c r="Q13" s="31"/>
      <c r="R13" s="32"/>
    </row>
    <row r="14" spans="2:18" s="1" customFormat="1" ht="18" customHeight="1">
      <c r="B14" s="30"/>
      <c r="C14" s="31"/>
      <c r="D14" s="31"/>
      <c r="E14" s="215" t="s">
        <v>97</v>
      </c>
      <c r="F14" s="193"/>
      <c r="G14" s="193"/>
      <c r="H14" s="193"/>
      <c r="I14" s="193"/>
      <c r="J14" s="193"/>
      <c r="K14" s="193"/>
      <c r="L14" s="193"/>
      <c r="M14" s="25" t="s">
        <v>32</v>
      </c>
      <c r="N14" s="31"/>
      <c r="O14" s="215" t="s">
        <v>3</v>
      </c>
      <c r="P14" s="193"/>
      <c r="Q14" s="31"/>
      <c r="R14" s="32"/>
    </row>
    <row r="15" spans="2:18" s="1" customFormat="1" ht="6.75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</row>
    <row r="16" spans="2:18" s="1" customFormat="1" ht="14.25" customHeight="1">
      <c r="B16" s="30"/>
      <c r="C16" s="31"/>
      <c r="D16" s="25" t="s">
        <v>35</v>
      </c>
      <c r="E16" s="31"/>
      <c r="F16" s="31"/>
      <c r="G16" s="31"/>
      <c r="H16" s="31"/>
      <c r="I16" s="31"/>
      <c r="J16" s="31"/>
      <c r="K16" s="31"/>
      <c r="L16" s="31"/>
      <c r="M16" s="25" t="s">
        <v>30</v>
      </c>
      <c r="N16" s="31"/>
      <c r="O16" s="179" t="s">
        <v>3</v>
      </c>
      <c r="P16" s="193"/>
      <c r="Q16" s="31"/>
      <c r="R16" s="32"/>
    </row>
    <row r="17" spans="2:18" s="1" customFormat="1" ht="18" customHeight="1">
      <c r="B17" s="30"/>
      <c r="C17" s="31"/>
      <c r="D17" s="31"/>
      <c r="E17" s="23" t="s">
        <v>36</v>
      </c>
      <c r="F17" s="31"/>
      <c r="G17" s="31"/>
      <c r="H17" s="31"/>
      <c r="I17" s="31"/>
      <c r="J17" s="31"/>
      <c r="K17" s="31"/>
      <c r="L17" s="31"/>
      <c r="M17" s="25" t="s">
        <v>32</v>
      </c>
      <c r="N17" s="31"/>
      <c r="O17" s="179" t="s">
        <v>3</v>
      </c>
      <c r="P17" s="193"/>
      <c r="Q17" s="31"/>
      <c r="R17" s="32"/>
    </row>
    <row r="18" spans="2:18" s="1" customFormat="1" ht="6.75" customHeigh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2:18" s="1" customFormat="1" ht="14.25" customHeight="1">
      <c r="B19" s="30"/>
      <c r="C19" s="31"/>
      <c r="D19" s="25" t="s">
        <v>38</v>
      </c>
      <c r="E19" s="31"/>
      <c r="F19" s="31"/>
      <c r="G19" s="31"/>
      <c r="H19" s="31"/>
      <c r="I19" s="31"/>
      <c r="J19" s="31"/>
      <c r="K19" s="31"/>
      <c r="L19" s="31"/>
      <c r="M19" s="25" t="s">
        <v>30</v>
      </c>
      <c r="N19" s="31"/>
      <c r="O19" s="179" t="s">
        <v>3</v>
      </c>
      <c r="P19" s="193"/>
      <c r="Q19" s="31"/>
      <c r="R19" s="32"/>
    </row>
    <row r="20" spans="2:18" s="1" customFormat="1" ht="18" customHeight="1">
      <c r="B20" s="30"/>
      <c r="C20" s="31"/>
      <c r="D20" s="31"/>
      <c r="E20" s="23" t="s">
        <v>39</v>
      </c>
      <c r="F20" s="31"/>
      <c r="G20" s="31"/>
      <c r="H20" s="31"/>
      <c r="I20" s="31"/>
      <c r="J20" s="31"/>
      <c r="K20" s="31"/>
      <c r="L20" s="31"/>
      <c r="M20" s="25" t="s">
        <v>32</v>
      </c>
      <c r="N20" s="31"/>
      <c r="O20" s="179" t="s">
        <v>3</v>
      </c>
      <c r="P20" s="193"/>
      <c r="Q20" s="31"/>
      <c r="R20" s="32"/>
    </row>
    <row r="21" spans="2:18" s="1" customFormat="1" ht="6.75" customHeight="1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</row>
    <row r="22" spans="2:18" s="1" customFormat="1" ht="14.25" customHeight="1">
      <c r="B22" s="30"/>
      <c r="C22" s="31"/>
      <c r="D22" s="25" t="s">
        <v>40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22.5" customHeight="1">
      <c r="B23" s="30"/>
      <c r="C23" s="31"/>
      <c r="D23" s="31"/>
      <c r="E23" s="182" t="s">
        <v>3</v>
      </c>
      <c r="F23" s="193"/>
      <c r="G23" s="193"/>
      <c r="H23" s="193"/>
      <c r="I23" s="193"/>
      <c r="J23" s="193"/>
      <c r="K23" s="193"/>
      <c r="L23" s="193"/>
      <c r="M23" s="31"/>
      <c r="N23" s="31"/>
      <c r="O23" s="31"/>
      <c r="P23" s="31"/>
      <c r="Q23" s="31"/>
      <c r="R23" s="32"/>
    </row>
    <row r="24" spans="2:18" s="1" customFormat="1" ht="6.75" customHeight="1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31"/>
      <c r="R25" s="32"/>
    </row>
    <row r="26" spans="2:18" s="1" customFormat="1" ht="14.25" customHeight="1">
      <c r="B26" s="30"/>
      <c r="C26" s="31"/>
      <c r="D26" s="105" t="s">
        <v>98</v>
      </c>
      <c r="E26" s="31"/>
      <c r="F26" s="31"/>
      <c r="G26" s="31"/>
      <c r="H26" s="31"/>
      <c r="I26" s="31"/>
      <c r="J26" s="31"/>
      <c r="K26" s="31"/>
      <c r="L26" s="31"/>
      <c r="M26" s="183">
        <f>N87</f>
        <v>0</v>
      </c>
      <c r="N26" s="193"/>
      <c r="O26" s="193"/>
      <c r="P26" s="193"/>
      <c r="Q26" s="31"/>
      <c r="R26" s="32"/>
    </row>
    <row r="27" spans="2:18" s="1" customFormat="1" ht="14.25" customHeight="1">
      <c r="B27" s="30"/>
      <c r="C27" s="31"/>
      <c r="D27" s="29" t="s">
        <v>88</v>
      </c>
      <c r="E27" s="31"/>
      <c r="F27" s="31"/>
      <c r="G27" s="31"/>
      <c r="H27" s="31"/>
      <c r="I27" s="31"/>
      <c r="J27" s="31"/>
      <c r="K27" s="31"/>
      <c r="L27" s="31"/>
      <c r="M27" s="183">
        <f>N93</f>
        <v>0</v>
      </c>
      <c r="N27" s="193"/>
      <c r="O27" s="193"/>
      <c r="P27" s="193"/>
      <c r="Q27" s="31"/>
      <c r="R27" s="32"/>
    </row>
    <row r="28" spans="2:18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</row>
    <row r="29" spans="2:18" s="1" customFormat="1" ht="24.75" customHeight="1">
      <c r="B29" s="30"/>
      <c r="C29" s="31"/>
      <c r="D29" s="106" t="s">
        <v>43</v>
      </c>
      <c r="E29" s="31"/>
      <c r="F29" s="31"/>
      <c r="G29" s="31"/>
      <c r="H29" s="31"/>
      <c r="I29" s="31"/>
      <c r="J29" s="31"/>
      <c r="K29" s="31"/>
      <c r="L29" s="31"/>
      <c r="M29" s="216">
        <f>ROUND(M26+M27,2)</f>
        <v>0</v>
      </c>
      <c r="N29" s="193"/>
      <c r="O29" s="193"/>
      <c r="P29" s="193"/>
      <c r="Q29" s="31"/>
      <c r="R29" s="32"/>
    </row>
    <row r="30" spans="2:18" s="1" customFormat="1" ht="6.75" customHeight="1">
      <c r="B30" s="30"/>
      <c r="C30" s="31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1"/>
      <c r="R30" s="32"/>
    </row>
    <row r="31" spans="2:18" s="1" customFormat="1" ht="14.25" customHeight="1">
      <c r="B31" s="30"/>
      <c r="C31" s="31"/>
      <c r="D31" s="37" t="s">
        <v>44</v>
      </c>
      <c r="E31" s="37" t="s">
        <v>45</v>
      </c>
      <c r="F31" s="38">
        <v>0.21</v>
      </c>
      <c r="G31" s="107" t="s">
        <v>46</v>
      </c>
      <c r="H31" s="217">
        <f>ROUND((((SUM(BE93:BE100)+SUM(BE117:BE133))+SUM(BE135:BE139))),2)</f>
        <v>0</v>
      </c>
      <c r="I31" s="193"/>
      <c r="J31" s="193"/>
      <c r="K31" s="31"/>
      <c r="L31" s="31"/>
      <c r="M31" s="217">
        <f>ROUND(((ROUND((SUM(BE93:BE100)+SUM(BE117:BE133)),2)*F31)+SUM(BE135:BE139)*F31),2)</f>
        <v>0</v>
      </c>
      <c r="N31" s="193"/>
      <c r="O31" s="193"/>
      <c r="P31" s="193"/>
      <c r="Q31" s="31"/>
      <c r="R31" s="32"/>
    </row>
    <row r="32" spans="2:18" s="1" customFormat="1" ht="14.25" customHeight="1">
      <c r="B32" s="30"/>
      <c r="C32" s="31"/>
      <c r="D32" s="31"/>
      <c r="E32" s="37" t="s">
        <v>47</v>
      </c>
      <c r="F32" s="38">
        <v>0.15</v>
      </c>
      <c r="G32" s="107" t="s">
        <v>46</v>
      </c>
      <c r="H32" s="217">
        <f>ROUND((((SUM(BF93:BF100)+SUM(BF117:BF133))+SUM(BF135:BF139))),2)</f>
        <v>0</v>
      </c>
      <c r="I32" s="193"/>
      <c r="J32" s="193"/>
      <c r="K32" s="31"/>
      <c r="L32" s="31"/>
      <c r="M32" s="217">
        <f>ROUND(((ROUND((SUM(BF93:BF100)+SUM(BF117:BF133)),2)*F32)+SUM(BF135:BF139)*F32),2)</f>
        <v>0</v>
      </c>
      <c r="N32" s="193"/>
      <c r="O32" s="193"/>
      <c r="P32" s="193"/>
      <c r="Q32" s="31"/>
      <c r="R32" s="32"/>
    </row>
    <row r="33" spans="2:18" s="1" customFormat="1" ht="14.25" customHeight="1" hidden="1">
      <c r="B33" s="30"/>
      <c r="C33" s="31"/>
      <c r="D33" s="31"/>
      <c r="E33" s="37" t="s">
        <v>48</v>
      </c>
      <c r="F33" s="38">
        <v>0.21</v>
      </c>
      <c r="G33" s="107" t="s">
        <v>46</v>
      </c>
      <c r="H33" s="217">
        <f>ROUND((((SUM(BG93:BG100)+SUM(BG117:BG133))+SUM(BG135:BG139))),2)</f>
        <v>0</v>
      </c>
      <c r="I33" s="193"/>
      <c r="J33" s="193"/>
      <c r="K33" s="31"/>
      <c r="L33" s="31"/>
      <c r="M33" s="217">
        <v>0</v>
      </c>
      <c r="N33" s="193"/>
      <c r="O33" s="193"/>
      <c r="P33" s="193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49</v>
      </c>
      <c r="F34" s="38">
        <v>0.15</v>
      </c>
      <c r="G34" s="107" t="s">
        <v>46</v>
      </c>
      <c r="H34" s="217">
        <f>ROUND((((SUM(BH93:BH100)+SUM(BH117:BH133))+SUM(BH135:BH139))),2)</f>
        <v>0</v>
      </c>
      <c r="I34" s="193"/>
      <c r="J34" s="193"/>
      <c r="K34" s="31"/>
      <c r="L34" s="31"/>
      <c r="M34" s="217">
        <v>0</v>
      </c>
      <c r="N34" s="193"/>
      <c r="O34" s="193"/>
      <c r="P34" s="193"/>
      <c r="Q34" s="31"/>
      <c r="R34" s="32"/>
    </row>
    <row r="35" spans="2:18" s="1" customFormat="1" ht="14.25" customHeight="1" hidden="1">
      <c r="B35" s="30"/>
      <c r="C35" s="31"/>
      <c r="D35" s="31"/>
      <c r="E35" s="37" t="s">
        <v>50</v>
      </c>
      <c r="F35" s="38">
        <v>0</v>
      </c>
      <c r="G35" s="107" t="s">
        <v>46</v>
      </c>
      <c r="H35" s="217">
        <f>ROUND((((SUM(BI93:BI100)+SUM(BI117:BI133))+SUM(BI135:BI139))),2)</f>
        <v>0</v>
      </c>
      <c r="I35" s="193"/>
      <c r="J35" s="193"/>
      <c r="K35" s="31"/>
      <c r="L35" s="31"/>
      <c r="M35" s="217">
        <v>0</v>
      </c>
      <c r="N35" s="193"/>
      <c r="O35" s="193"/>
      <c r="P35" s="193"/>
      <c r="Q35" s="31"/>
      <c r="R35" s="32"/>
    </row>
    <row r="36" spans="2:18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</row>
    <row r="37" spans="2:18" s="1" customFormat="1" ht="24.75" customHeight="1">
      <c r="B37" s="30"/>
      <c r="C37" s="104"/>
      <c r="D37" s="108" t="s">
        <v>51</v>
      </c>
      <c r="E37" s="71"/>
      <c r="F37" s="71"/>
      <c r="G37" s="109" t="s">
        <v>52</v>
      </c>
      <c r="H37" s="110" t="s">
        <v>53</v>
      </c>
      <c r="I37" s="71"/>
      <c r="J37" s="71"/>
      <c r="K37" s="71"/>
      <c r="L37" s="220">
        <f>SUM(M29:M35)</f>
        <v>0</v>
      </c>
      <c r="M37" s="201"/>
      <c r="N37" s="201"/>
      <c r="O37" s="201"/>
      <c r="P37" s="203"/>
      <c r="Q37" s="104"/>
      <c r="R37" s="32"/>
    </row>
    <row r="38" spans="2:18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ht="12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2:18" ht="12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2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2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2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2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2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2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2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2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3.5">
      <c r="B50" s="30"/>
      <c r="C50" s="31"/>
      <c r="D50" s="45" t="s">
        <v>54</v>
      </c>
      <c r="E50" s="46"/>
      <c r="F50" s="46"/>
      <c r="G50" s="46"/>
      <c r="H50" s="47"/>
      <c r="I50" s="31"/>
      <c r="J50" s="45" t="s">
        <v>55</v>
      </c>
      <c r="K50" s="46"/>
      <c r="L50" s="46"/>
      <c r="M50" s="46"/>
      <c r="N50" s="46"/>
      <c r="O50" s="46"/>
      <c r="P50" s="47"/>
      <c r="Q50" s="31"/>
      <c r="R50" s="32"/>
    </row>
    <row r="51" spans="2:18" ht="12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2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2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2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2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2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2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2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3.5">
      <c r="B59" s="30"/>
      <c r="C59" s="31"/>
      <c r="D59" s="50" t="s">
        <v>56</v>
      </c>
      <c r="E59" s="51"/>
      <c r="F59" s="51"/>
      <c r="G59" s="52" t="s">
        <v>57</v>
      </c>
      <c r="H59" s="53"/>
      <c r="I59" s="31"/>
      <c r="J59" s="50" t="s">
        <v>56</v>
      </c>
      <c r="K59" s="51"/>
      <c r="L59" s="51"/>
      <c r="M59" s="51"/>
      <c r="N59" s="52" t="s">
        <v>57</v>
      </c>
      <c r="O59" s="51"/>
      <c r="P59" s="53"/>
      <c r="Q59" s="31"/>
      <c r="R59" s="32"/>
    </row>
    <row r="60" spans="2:18" ht="12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3.5">
      <c r="B61" s="30"/>
      <c r="C61" s="31"/>
      <c r="D61" s="45" t="s">
        <v>58</v>
      </c>
      <c r="E61" s="46"/>
      <c r="F61" s="46"/>
      <c r="G61" s="46"/>
      <c r="H61" s="47"/>
      <c r="I61" s="31"/>
      <c r="J61" s="45" t="s">
        <v>59</v>
      </c>
      <c r="K61" s="46"/>
      <c r="L61" s="46"/>
      <c r="M61" s="46"/>
      <c r="N61" s="46"/>
      <c r="O61" s="46"/>
      <c r="P61" s="47"/>
      <c r="Q61" s="31"/>
      <c r="R61" s="32"/>
    </row>
    <row r="62" spans="2:18" ht="12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2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2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2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2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2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2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2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3.5">
      <c r="B70" s="30"/>
      <c r="C70" s="31"/>
      <c r="D70" s="50" t="s">
        <v>56</v>
      </c>
      <c r="E70" s="51"/>
      <c r="F70" s="51"/>
      <c r="G70" s="52" t="s">
        <v>57</v>
      </c>
      <c r="H70" s="53"/>
      <c r="I70" s="31"/>
      <c r="J70" s="50" t="s">
        <v>56</v>
      </c>
      <c r="K70" s="51"/>
      <c r="L70" s="51"/>
      <c r="M70" s="51"/>
      <c r="N70" s="52" t="s">
        <v>57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74" t="s">
        <v>99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6.75" customHeight="1">
      <c r="B78" s="30"/>
      <c r="C78" s="64" t="s">
        <v>17</v>
      </c>
      <c r="D78" s="31"/>
      <c r="E78" s="31"/>
      <c r="F78" s="194" t="str">
        <f>F6</f>
        <v>MAJÁK - středisko volného času - 1.NP, Slaboproudé rozvody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31"/>
      <c r="R78" s="32"/>
    </row>
    <row r="79" spans="2:18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2"/>
    </row>
    <row r="80" spans="2:18" s="1" customFormat="1" ht="18" customHeight="1">
      <c r="B80" s="30"/>
      <c r="C80" s="25" t="s">
        <v>23</v>
      </c>
      <c r="D80" s="31"/>
      <c r="E80" s="31"/>
      <c r="F80" s="23" t="str">
        <f>F8</f>
        <v>Brněnská 139/7, Vyškov</v>
      </c>
      <c r="G80" s="31"/>
      <c r="H80" s="31"/>
      <c r="I80" s="31"/>
      <c r="J80" s="31"/>
      <c r="K80" s="25" t="s">
        <v>25</v>
      </c>
      <c r="L80" s="31"/>
      <c r="M80" s="221" t="str">
        <f>IF(O8="","",O8)</f>
        <v>21. 7. 2022</v>
      </c>
      <c r="N80" s="193"/>
      <c r="O80" s="193"/>
      <c r="P80" s="193"/>
      <c r="Q80" s="31"/>
      <c r="R80" s="32"/>
    </row>
    <row r="81" spans="2:18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2"/>
    </row>
    <row r="82" spans="2:18" s="1" customFormat="1" ht="12">
      <c r="B82" s="30"/>
      <c r="C82" s="25" t="s">
        <v>29</v>
      </c>
      <c r="D82" s="31"/>
      <c r="E82" s="31"/>
      <c r="F82" s="23" t="str">
        <f>E11</f>
        <v>MAJÁK - středisko volného času, příspěvková org.</v>
      </c>
      <c r="G82" s="31"/>
      <c r="H82" s="31"/>
      <c r="I82" s="31"/>
      <c r="J82" s="31"/>
      <c r="K82" s="25" t="s">
        <v>35</v>
      </c>
      <c r="L82" s="31"/>
      <c r="M82" s="179" t="str">
        <f>E17</f>
        <v>Ing. Vítězslav Humplík</v>
      </c>
      <c r="N82" s="193"/>
      <c r="O82" s="193"/>
      <c r="P82" s="193"/>
      <c r="Q82" s="193"/>
      <c r="R82" s="32"/>
    </row>
    <row r="83" spans="2:18" s="1" customFormat="1" ht="14.25" customHeight="1">
      <c r="B83" s="30"/>
      <c r="C83" s="25" t="s">
        <v>33</v>
      </c>
      <c r="D83" s="31"/>
      <c r="E83" s="31"/>
      <c r="F83" s="23" t="str">
        <f>IF(E14="","",E14)</f>
        <v>Zatím neurčen</v>
      </c>
      <c r="G83" s="31"/>
      <c r="H83" s="31"/>
      <c r="I83" s="31"/>
      <c r="J83" s="31"/>
      <c r="K83" s="25" t="s">
        <v>38</v>
      </c>
      <c r="L83" s="31"/>
      <c r="M83" s="179" t="str">
        <f>E20</f>
        <v>Ing. Vítězslav Humplík </v>
      </c>
      <c r="N83" s="193"/>
      <c r="O83" s="193"/>
      <c r="P83" s="193"/>
      <c r="Q83" s="193"/>
      <c r="R83" s="32"/>
    </row>
    <row r="84" spans="2:18" s="1" customFormat="1" ht="9.7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2"/>
    </row>
    <row r="85" spans="2:18" s="1" customFormat="1" ht="29.25" customHeight="1">
      <c r="B85" s="30"/>
      <c r="C85" s="226" t="s">
        <v>100</v>
      </c>
      <c r="D85" s="227"/>
      <c r="E85" s="227"/>
      <c r="F85" s="227"/>
      <c r="G85" s="227"/>
      <c r="H85" s="104"/>
      <c r="I85" s="104"/>
      <c r="J85" s="104"/>
      <c r="K85" s="104"/>
      <c r="L85" s="104"/>
      <c r="M85" s="104"/>
      <c r="N85" s="226" t="s">
        <v>101</v>
      </c>
      <c r="O85" s="193"/>
      <c r="P85" s="193"/>
      <c r="Q85" s="193"/>
      <c r="R85" s="32"/>
    </row>
    <row r="86" spans="2:18" s="1" customFormat="1" ht="9.7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pans="2:47" s="1" customFormat="1" ht="29.25" customHeight="1">
      <c r="B87" s="30"/>
      <c r="C87" s="111" t="s">
        <v>102</v>
      </c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213">
        <f>N117</f>
        <v>0</v>
      </c>
      <c r="O87" s="193"/>
      <c r="P87" s="193"/>
      <c r="Q87" s="193"/>
      <c r="R87" s="32"/>
      <c r="AU87" s="13" t="s">
        <v>103</v>
      </c>
    </row>
    <row r="88" spans="2:18" s="6" customFormat="1" ht="24.75" customHeight="1">
      <c r="B88" s="112"/>
      <c r="C88" s="113"/>
      <c r="D88" s="114" t="s">
        <v>104</v>
      </c>
      <c r="E88" s="113"/>
      <c r="F88" s="113"/>
      <c r="G88" s="113"/>
      <c r="H88" s="113"/>
      <c r="I88" s="113"/>
      <c r="J88" s="113"/>
      <c r="K88" s="113"/>
      <c r="L88" s="113"/>
      <c r="M88" s="113"/>
      <c r="N88" s="218">
        <f>N118</f>
        <v>0</v>
      </c>
      <c r="O88" s="219"/>
      <c r="P88" s="219"/>
      <c r="Q88" s="219"/>
      <c r="R88" s="115"/>
    </row>
    <row r="89" spans="2:18" s="7" customFormat="1" ht="19.5" customHeight="1">
      <c r="B89" s="116"/>
      <c r="C89" s="117"/>
      <c r="D89" s="92" t="s">
        <v>105</v>
      </c>
      <c r="E89" s="117"/>
      <c r="F89" s="117"/>
      <c r="G89" s="117"/>
      <c r="H89" s="117"/>
      <c r="I89" s="117"/>
      <c r="J89" s="117"/>
      <c r="K89" s="117"/>
      <c r="L89" s="117"/>
      <c r="M89" s="117"/>
      <c r="N89" s="208">
        <f>N119</f>
        <v>0</v>
      </c>
      <c r="O89" s="222"/>
      <c r="P89" s="222"/>
      <c r="Q89" s="222"/>
      <c r="R89" s="118"/>
    </row>
    <row r="90" spans="2:18" s="7" customFormat="1" ht="19.5" customHeight="1">
      <c r="B90" s="116"/>
      <c r="C90" s="117"/>
      <c r="D90" s="92" t="s">
        <v>106</v>
      </c>
      <c r="E90" s="117"/>
      <c r="F90" s="117"/>
      <c r="G90" s="117"/>
      <c r="H90" s="117"/>
      <c r="I90" s="117"/>
      <c r="J90" s="117"/>
      <c r="K90" s="117"/>
      <c r="L90" s="117"/>
      <c r="M90" s="117"/>
      <c r="N90" s="208">
        <f>N129</f>
        <v>0</v>
      </c>
      <c r="O90" s="222"/>
      <c r="P90" s="222"/>
      <c r="Q90" s="222"/>
      <c r="R90" s="118"/>
    </row>
    <row r="91" spans="2:18" s="6" customFormat="1" ht="21.75" customHeight="1">
      <c r="B91" s="112"/>
      <c r="C91" s="113"/>
      <c r="D91" s="114" t="s">
        <v>107</v>
      </c>
      <c r="E91" s="113"/>
      <c r="F91" s="113"/>
      <c r="G91" s="113"/>
      <c r="H91" s="113"/>
      <c r="I91" s="113"/>
      <c r="J91" s="113"/>
      <c r="K91" s="113"/>
      <c r="L91" s="113"/>
      <c r="M91" s="113"/>
      <c r="N91" s="223">
        <f>N134</f>
        <v>0</v>
      </c>
      <c r="O91" s="219"/>
      <c r="P91" s="219"/>
      <c r="Q91" s="219"/>
      <c r="R91" s="115"/>
    </row>
    <row r="92" spans="2:18" s="1" customFormat="1" ht="21.75" customHeight="1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</row>
    <row r="93" spans="2:21" s="1" customFormat="1" ht="29.25" customHeight="1">
      <c r="B93" s="30"/>
      <c r="C93" s="111" t="s">
        <v>108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24">
        <f>ROUND(N94+N95+N96+N97+N98+N99,2)</f>
        <v>0</v>
      </c>
      <c r="O93" s="193"/>
      <c r="P93" s="193"/>
      <c r="Q93" s="193"/>
      <c r="R93" s="32"/>
      <c r="T93" s="119"/>
      <c r="U93" s="120" t="s">
        <v>44</v>
      </c>
    </row>
    <row r="94" spans="2:65" s="1" customFormat="1" ht="18" customHeight="1">
      <c r="B94" s="121"/>
      <c r="C94" s="122"/>
      <c r="D94" s="209" t="s">
        <v>109</v>
      </c>
      <c r="E94" s="225"/>
      <c r="F94" s="225"/>
      <c r="G94" s="225"/>
      <c r="H94" s="225"/>
      <c r="I94" s="122"/>
      <c r="J94" s="122"/>
      <c r="K94" s="122"/>
      <c r="L94" s="122"/>
      <c r="M94" s="122"/>
      <c r="N94" s="207">
        <f>ROUND(N87*T94,2)</f>
        <v>0</v>
      </c>
      <c r="O94" s="225"/>
      <c r="P94" s="225"/>
      <c r="Q94" s="225"/>
      <c r="R94" s="123"/>
      <c r="S94" s="122"/>
      <c r="T94" s="124"/>
      <c r="U94" s="125" t="s">
        <v>47</v>
      </c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7" t="s">
        <v>110</v>
      </c>
      <c r="AZ94" s="126"/>
      <c r="BA94" s="126"/>
      <c r="BB94" s="126"/>
      <c r="BC94" s="126"/>
      <c r="BD94" s="126"/>
      <c r="BE94" s="128">
        <f aca="true" t="shared" si="0" ref="BE94:BE99">IF(U94="základní",N94,0)</f>
        <v>0</v>
      </c>
      <c r="BF94" s="128">
        <f aca="true" t="shared" si="1" ref="BF94:BF99">IF(U94="snížená",N94,0)</f>
        <v>0</v>
      </c>
      <c r="BG94" s="128">
        <f aca="true" t="shared" si="2" ref="BG94:BG99">IF(U94="zákl. přenesená",N94,0)</f>
        <v>0</v>
      </c>
      <c r="BH94" s="128">
        <f aca="true" t="shared" si="3" ref="BH94:BH99">IF(U94="sníž. přenesená",N94,0)</f>
        <v>0</v>
      </c>
      <c r="BI94" s="128">
        <f aca="true" t="shared" si="4" ref="BI94:BI99">IF(U94="nulová",N94,0)</f>
        <v>0</v>
      </c>
      <c r="BJ94" s="127" t="s">
        <v>95</v>
      </c>
      <c r="BK94" s="126"/>
      <c r="BL94" s="126"/>
      <c r="BM94" s="126"/>
    </row>
    <row r="95" spans="2:65" s="1" customFormat="1" ht="18" customHeight="1">
      <c r="B95" s="121"/>
      <c r="C95" s="122"/>
      <c r="D95" s="209" t="s">
        <v>111</v>
      </c>
      <c r="E95" s="225"/>
      <c r="F95" s="225"/>
      <c r="G95" s="225"/>
      <c r="H95" s="225"/>
      <c r="I95" s="122"/>
      <c r="J95" s="122"/>
      <c r="K95" s="122"/>
      <c r="L95" s="122"/>
      <c r="M95" s="122"/>
      <c r="N95" s="207">
        <f>ROUND(N87*T95,2)</f>
        <v>0</v>
      </c>
      <c r="O95" s="225"/>
      <c r="P95" s="225"/>
      <c r="Q95" s="225"/>
      <c r="R95" s="123"/>
      <c r="S95" s="122"/>
      <c r="T95" s="124"/>
      <c r="U95" s="125" t="s">
        <v>47</v>
      </c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7" t="s">
        <v>110</v>
      </c>
      <c r="AZ95" s="126"/>
      <c r="BA95" s="126"/>
      <c r="BB95" s="126"/>
      <c r="BC95" s="126"/>
      <c r="BD95" s="126"/>
      <c r="BE95" s="128">
        <f t="shared" si="0"/>
        <v>0</v>
      </c>
      <c r="BF95" s="128">
        <f t="shared" si="1"/>
        <v>0</v>
      </c>
      <c r="BG95" s="128">
        <f t="shared" si="2"/>
        <v>0</v>
      </c>
      <c r="BH95" s="128">
        <f t="shared" si="3"/>
        <v>0</v>
      </c>
      <c r="BI95" s="128">
        <f t="shared" si="4"/>
        <v>0</v>
      </c>
      <c r="BJ95" s="127" t="s">
        <v>95</v>
      </c>
      <c r="BK95" s="126"/>
      <c r="BL95" s="126"/>
      <c r="BM95" s="126"/>
    </row>
    <row r="96" spans="2:65" s="1" customFormat="1" ht="18" customHeight="1">
      <c r="B96" s="121"/>
      <c r="C96" s="122"/>
      <c r="D96" s="209" t="s">
        <v>112</v>
      </c>
      <c r="E96" s="225"/>
      <c r="F96" s="225"/>
      <c r="G96" s="225"/>
      <c r="H96" s="225"/>
      <c r="I96" s="122"/>
      <c r="J96" s="122"/>
      <c r="K96" s="122"/>
      <c r="L96" s="122"/>
      <c r="M96" s="122"/>
      <c r="N96" s="207">
        <f>ROUND(N87*T96,2)</f>
        <v>0</v>
      </c>
      <c r="O96" s="225"/>
      <c r="P96" s="225"/>
      <c r="Q96" s="225"/>
      <c r="R96" s="123"/>
      <c r="S96" s="122"/>
      <c r="T96" s="124"/>
      <c r="U96" s="125" t="s">
        <v>47</v>
      </c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7" t="s">
        <v>110</v>
      </c>
      <c r="AZ96" s="126"/>
      <c r="BA96" s="126"/>
      <c r="BB96" s="126"/>
      <c r="BC96" s="126"/>
      <c r="BD96" s="126"/>
      <c r="BE96" s="128">
        <f t="shared" si="0"/>
        <v>0</v>
      </c>
      <c r="BF96" s="128">
        <f t="shared" si="1"/>
        <v>0</v>
      </c>
      <c r="BG96" s="128">
        <f t="shared" si="2"/>
        <v>0</v>
      </c>
      <c r="BH96" s="128">
        <f t="shared" si="3"/>
        <v>0</v>
      </c>
      <c r="BI96" s="128">
        <f t="shared" si="4"/>
        <v>0</v>
      </c>
      <c r="BJ96" s="127" t="s">
        <v>95</v>
      </c>
      <c r="BK96" s="126"/>
      <c r="BL96" s="126"/>
      <c r="BM96" s="126"/>
    </row>
    <row r="97" spans="2:65" s="1" customFormat="1" ht="18" customHeight="1">
      <c r="B97" s="121"/>
      <c r="C97" s="122"/>
      <c r="D97" s="209" t="s">
        <v>113</v>
      </c>
      <c r="E97" s="225"/>
      <c r="F97" s="225"/>
      <c r="G97" s="225"/>
      <c r="H97" s="225"/>
      <c r="I97" s="122"/>
      <c r="J97" s="122"/>
      <c r="K97" s="122"/>
      <c r="L97" s="122"/>
      <c r="M97" s="122"/>
      <c r="N97" s="207">
        <f>ROUND(N87*T97,2)</f>
        <v>0</v>
      </c>
      <c r="O97" s="225"/>
      <c r="P97" s="225"/>
      <c r="Q97" s="225"/>
      <c r="R97" s="123"/>
      <c r="S97" s="122"/>
      <c r="T97" s="124"/>
      <c r="U97" s="125" t="s">
        <v>47</v>
      </c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7" t="s">
        <v>110</v>
      </c>
      <c r="AZ97" s="126"/>
      <c r="BA97" s="126"/>
      <c r="BB97" s="126"/>
      <c r="BC97" s="126"/>
      <c r="BD97" s="126"/>
      <c r="BE97" s="128">
        <f t="shared" si="0"/>
        <v>0</v>
      </c>
      <c r="BF97" s="128">
        <f t="shared" si="1"/>
        <v>0</v>
      </c>
      <c r="BG97" s="128">
        <f t="shared" si="2"/>
        <v>0</v>
      </c>
      <c r="BH97" s="128">
        <f t="shared" si="3"/>
        <v>0</v>
      </c>
      <c r="BI97" s="128">
        <f t="shared" si="4"/>
        <v>0</v>
      </c>
      <c r="BJ97" s="127" t="s">
        <v>95</v>
      </c>
      <c r="BK97" s="126"/>
      <c r="BL97" s="126"/>
      <c r="BM97" s="126"/>
    </row>
    <row r="98" spans="2:65" s="1" customFormat="1" ht="18" customHeight="1">
      <c r="B98" s="121"/>
      <c r="C98" s="122"/>
      <c r="D98" s="209" t="s">
        <v>114</v>
      </c>
      <c r="E98" s="225"/>
      <c r="F98" s="225"/>
      <c r="G98" s="225"/>
      <c r="H98" s="225"/>
      <c r="I98" s="122"/>
      <c r="J98" s="122"/>
      <c r="K98" s="122"/>
      <c r="L98" s="122"/>
      <c r="M98" s="122"/>
      <c r="N98" s="207">
        <f>ROUND(N87*T98,2)</f>
        <v>0</v>
      </c>
      <c r="O98" s="225"/>
      <c r="P98" s="225"/>
      <c r="Q98" s="225"/>
      <c r="R98" s="123"/>
      <c r="S98" s="122"/>
      <c r="T98" s="124"/>
      <c r="U98" s="125" t="s">
        <v>47</v>
      </c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7" t="s">
        <v>110</v>
      </c>
      <c r="AZ98" s="126"/>
      <c r="BA98" s="126"/>
      <c r="BB98" s="126"/>
      <c r="BC98" s="126"/>
      <c r="BD98" s="126"/>
      <c r="BE98" s="128">
        <f t="shared" si="0"/>
        <v>0</v>
      </c>
      <c r="BF98" s="128">
        <f t="shared" si="1"/>
        <v>0</v>
      </c>
      <c r="BG98" s="128">
        <f t="shared" si="2"/>
        <v>0</v>
      </c>
      <c r="BH98" s="128">
        <f t="shared" si="3"/>
        <v>0</v>
      </c>
      <c r="BI98" s="128">
        <f t="shared" si="4"/>
        <v>0</v>
      </c>
      <c r="BJ98" s="127" t="s">
        <v>95</v>
      </c>
      <c r="BK98" s="126"/>
      <c r="BL98" s="126"/>
      <c r="BM98" s="126"/>
    </row>
    <row r="99" spans="2:65" s="1" customFormat="1" ht="18" customHeight="1">
      <c r="B99" s="121"/>
      <c r="C99" s="122"/>
      <c r="D99" s="129" t="s">
        <v>115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07">
        <f>ROUND(N87*T99,2)</f>
        <v>0</v>
      </c>
      <c r="O99" s="225"/>
      <c r="P99" s="225"/>
      <c r="Q99" s="225"/>
      <c r="R99" s="123"/>
      <c r="S99" s="122"/>
      <c r="T99" s="130"/>
      <c r="U99" s="131" t="s">
        <v>47</v>
      </c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7" t="s">
        <v>116</v>
      </c>
      <c r="AZ99" s="126"/>
      <c r="BA99" s="126"/>
      <c r="BB99" s="126"/>
      <c r="BC99" s="126"/>
      <c r="BD99" s="126"/>
      <c r="BE99" s="128">
        <f t="shared" si="0"/>
        <v>0</v>
      </c>
      <c r="BF99" s="128">
        <f t="shared" si="1"/>
        <v>0</v>
      </c>
      <c r="BG99" s="128">
        <f t="shared" si="2"/>
        <v>0</v>
      </c>
      <c r="BH99" s="128">
        <f t="shared" si="3"/>
        <v>0</v>
      </c>
      <c r="BI99" s="128">
        <f t="shared" si="4"/>
        <v>0</v>
      </c>
      <c r="BJ99" s="127" t="s">
        <v>95</v>
      </c>
      <c r="BK99" s="126"/>
      <c r="BL99" s="126"/>
      <c r="BM99" s="126"/>
    </row>
    <row r="100" spans="2:18" s="1" customFormat="1" ht="12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</row>
    <row r="101" spans="2:18" s="1" customFormat="1" ht="29.25" customHeight="1">
      <c r="B101" s="30"/>
      <c r="C101" s="103" t="s">
        <v>93</v>
      </c>
      <c r="D101" s="104"/>
      <c r="E101" s="104"/>
      <c r="F101" s="104"/>
      <c r="G101" s="104"/>
      <c r="H101" s="104"/>
      <c r="I101" s="104"/>
      <c r="J101" s="104"/>
      <c r="K101" s="104"/>
      <c r="L101" s="210">
        <f>ROUND(SUM(N87+N93),2)</f>
        <v>0</v>
      </c>
      <c r="M101" s="227"/>
      <c r="N101" s="227"/>
      <c r="O101" s="227"/>
      <c r="P101" s="227"/>
      <c r="Q101" s="227"/>
      <c r="R101" s="32"/>
    </row>
    <row r="102" spans="2:18" s="1" customFormat="1" ht="6.7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</row>
    <row r="106" spans="2:18" s="1" customFormat="1" ht="6.75" customHeight="1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18" s="1" customFormat="1" ht="36.75" customHeight="1">
      <c r="B107" s="30"/>
      <c r="C107" s="174" t="s">
        <v>117</v>
      </c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32"/>
    </row>
    <row r="108" spans="2:18" s="1" customFormat="1" ht="6.75" customHeight="1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18" s="1" customFormat="1" ht="36.75" customHeight="1">
      <c r="B109" s="30"/>
      <c r="C109" s="64" t="s">
        <v>17</v>
      </c>
      <c r="D109" s="31"/>
      <c r="E109" s="31"/>
      <c r="F109" s="194" t="str">
        <f>F6</f>
        <v>MAJÁK - středisko volného času - 1.NP, Slaboproudé rozvody</v>
      </c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31"/>
      <c r="R109" s="32"/>
    </row>
    <row r="110" spans="2:18" s="1" customFormat="1" ht="6.75" customHeight="1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pans="2:18" s="1" customFormat="1" ht="18" customHeight="1">
      <c r="B111" s="30"/>
      <c r="C111" s="25" t="s">
        <v>23</v>
      </c>
      <c r="D111" s="31"/>
      <c r="E111" s="31"/>
      <c r="F111" s="23" t="str">
        <f>F8</f>
        <v>Brněnská 139/7, Vyškov</v>
      </c>
      <c r="G111" s="31"/>
      <c r="H111" s="31"/>
      <c r="I111" s="31"/>
      <c r="J111" s="31"/>
      <c r="K111" s="25" t="s">
        <v>25</v>
      </c>
      <c r="L111" s="31"/>
      <c r="M111" s="221" t="str">
        <f>IF(O8="","",O8)</f>
        <v>21. 7. 2022</v>
      </c>
      <c r="N111" s="193"/>
      <c r="O111" s="193"/>
      <c r="P111" s="193"/>
      <c r="Q111" s="31"/>
      <c r="R111" s="32"/>
    </row>
    <row r="112" spans="2:18" s="1" customFormat="1" ht="6.75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18" s="1" customFormat="1" ht="12">
      <c r="B113" s="30"/>
      <c r="C113" s="25" t="s">
        <v>29</v>
      </c>
      <c r="D113" s="31"/>
      <c r="E113" s="31"/>
      <c r="F113" s="23" t="str">
        <f>E11</f>
        <v>MAJÁK - středisko volného času, příspěvková org.</v>
      </c>
      <c r="G113" s="31"/>
      <c r="H113" s="31"/>
      <c r="I113" s="31"/>
      <c r="J113" s="31"/>
      <c r="K113" s="25" t="s">
        <v>35</v>
      </c>
      <c r="L113" s="31"/>
      <c r="M113" s="179" t="str">
        <f>E17</f>
        <v>Ing. Vítězslav Humplík</v>
      </c>
      <c r="N113" s="193"/>
      <c r="O113" s="193"/>
      <c r="P113" s="193"/>
      <c r="Q113" s="193"/>
      <c r="R113" s="32"/>
    </row>
    <row r="114" spans="2:18" s="1" customFormat="1" ht="14.25" customHeight="1">
      <c r="B114" s="30"/>
      <c r="C114" s="25" t="s">
        <v>33</v>
      </c>
      <c r="D114" s="31"/>
      <c r="E114" s="31"/>
      <c r="F114" s="23" t="str">
        <f>IF(E14="","",E14)</f>
        <v>Zatím neurčen</v>
      </c>
      <c r="G114" s="31"/>
      <c r="H114" s="31"/>
      <c r="I114" s="31"/>
      <c r="J114" s="31"/>
      <c r="K114" s="25" t="s">
        <v>38</v>
      </c>
      <c r="L114" s="31"/>
      <c r="M114" s="179" t="str">
        <f>E20</f>
        <v>Ing. Vítězslav Humplík </v>
      </c>
      <c r="N114" s="193"/>
      <c r="O114" s="193"/>
      <c r="P114" s="193"/>
      <c r="Q114" s="193"/>
      <c r="R114" s="32"/>
    </row>
    <row r="115" spans="2:18" s="1" customFormat="1" ht="9.75" customHeight="1"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2"/>
    </row>
    <row r="116" spans="2:27" s="8" customFormat="1" ht="29.25" customHeight="1">
      <c r="B116" s="132"/>
      <c r="C116" s="133" t="s">
        <v>118</v>
      </c>
      <c r="D116" s="134" t="s">
        <v>119</v>
      </c>
      <c r="E116" s="134" t="s">
        <v>62</v>
      </c>
      <c r="F116" s="228" t="s">
        <v>120</v>
      </c>
      <c r="G116" s="229"/>
      <c r="H116" s="229"/>
      <c r="I116" s="229"/>
      <c r="J116" s="134" t="s">
        <v>121</v>
      </c>
      <c r="K116" s="134" t="s">
        <v>122</v>
      </c>
      <c r="L116" s="230" t="s">
        <v>123</v>
      </c>
      <c r="M116" s="229"/>
      <c r="N116" s="228" t="s">
        <v>101</v>
      </c>
      <c r="O116" s="229"/>
      <c r="P116" s="229"/>
      <c r="Q116" s="231"/>
      <c r="R116" s="135"/>
      <c r="T116" s="72" t="s">
        <v>124</v>
      </c>
      <c r="U116" s="73" t="s">
        <v>44</v>
      </c>
      <c r="V116" s="73" t="s">
        <v>125</v>
      </c>
      <c r="W116" s="73" t="s">
        <v>126</v>
      </c>
      <c r="X116" s="73" t="s">
        <v>127</v>
      </c>
      <c r="Y116" s="73" t="s">
        <v>128</v>
      </c>
      <c r="Z116" s="73" t="s">
        <v>129</v>
      </c>
      <c r="AA116" s="74" t="s">
        <v>130</v>
      </c>
    </row>
    <row r="117" spans="2:63" s="1" customFormat="1" ht="29.25" customHeight="1">
      <c r="B117" s="30"/>
      <c r="C117" s="76" t="s">
        <v>98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245">
        <f>BK117</f>
        <v>0</v>
      </c>
      <c r="O117" s="246"/>
      <c r="P117" s="246"/>
      <c r="Q117" s="246"/>
      <c r="R117" s="32"/>
      <c r="T117" s="75"/>
      <c r="U117" s="46"/>
      <c r="V117" s="46"/>
      <c r="W117" s="136">
        <f>W118+W134</f>
        <v>0</v>
      </c>
      <c r="X117" s="46"/>
      <c r="Y117" s="136">
        <f>Y118+Y134</f>
        <v>0.039108</v>
      </c>
      <c r="Z117" s="46"/>
      <c r="AA117" s="137">
        <f>AA118+AA134</f>
        <v>0</v>
      </c>
      <c r="AT117" s="13" t="s">
        <v>79</v>
      </c>
      <c r="AU117" s="13" t="s">
        <v>103</v>
      </c>
      <c r="BK117" s="138">
        <f>BK118+BK134</f>
        <v>0</v>
      </c>
    </row>
    <row r="118" spans="2:63" s="9" customFormat="1" ht="36.75" customHeight="1">
      <c r="B118" s="139"/>
      <c r="C118" s="140"/>
      <c r="D118" s="141" t="s">
        <v>104</v>
      </c>
      <c r="E118" s="141"/>
      <c r="F118" s="141"/>
      <c r="G118" s="141"/>
      <c r="H118" s="141"/>
      <c r="I118" s="141"/>
      <c r="J118" s="141"/>
      <c r="K118" s="141"/>
      <c r="L118" s="141"/>
      <c r="M118" s="141"/>
      <c r="N118" s="223">
        <f>BK118</f>
        <v>0</v>
      </c>
      <c r="O118" s="218"/>
      <c r="P118" s="218"/>
      <c r="Q118" s="218"/>
      <c r="R118" s="142"/>
      <c r="T118" s="143"/>
      <c r="U118" s="140"/>
      <c r="V118" s="140"/>
      <c r="W118" s="144">
        <f>W119+W129</f>
        <v>0</v>
      </c>
      <c r="X118" s="140"/>
      <c r="Y118" s="144">
        <f>Y119+Y129</f>
        <v>0.039108</v>
      </c>
      <c r="Z118" s="140"/>
      <c r="AA118" s="145">
        <f>AA119+AA129</f>
        <v>0</v>
      </c>
      <c r="AR118" s="146" t="s">
        <v>131</v>
      </c>
      <c r="AT118" s="147" t="s">
        <v>79</v>
      </c>
      <c r="AU118" s="147" t="s">
        <v>80</v>
      </c>
      <c r="AY118" s="146" t="s">
        <v>132</v>
      </c>
      <c r="BK118" s="148">
        <f>BK119+BK129</f>
        <v>0</v>
      </c>
    </row>
    <row r="119" spans="2:63" s="9" customFormat="1" ht="19.5" customHeight="1">
      <c r="B119" s="139"/>
      <c r="C119" s="140"/>
      <c r="D119" s="149" t="s">
        <v>105</v>
      </c>
      <c r="E119" s="149"/>
      <c r="F119" s="149"/>
      <c r="G119" s="149"/>
      <c r="H119" s="149"/>
      <c r="I119" s="149"/>
      <c r="J119" s="149"/>
      <c r="K119" s="149"/>
      <c r="L119" s="149"/>
      <c r="M119" s="149"/>
      <c r="N119" s="247">
        <f>BK119</f>
        <v>0</v>
      </c>
      <c r="O119" s="248"/>
      <c r="P119" s="248"/>
      <c r="Q119" s="248"/>
      <c r="R119" s="142"/>
      <c r="T119" s="143"/>
      <c r="U119" s="140"/>
      <c r="V119" s="140"/>
      <c r="W119" s="144">
        <f>SUM(W120:W128)</f>
        <v>0</v>
      </c>
      <c r="X119" s="140"/>
      <c r="Y119" s="144">
        <f>SUM(Y120:Y128)</f>
        <v>0.007607999999999999</v>
      </c>
      <c r="Z119" s="140"/>
      <c r="AA119" s="145">
        <f>SUM(AA120:AA128)</f>
        <v>0</v>
      </c>
      <c r="AR119" s="146" t="s">
        <v>131</v>
      </c>
      <c r="AT119" s="147" t="s">
        <v>79</v>
      </c>
      <c r="AU119" s="147" t="s">
        <v>22</v>
      </c>
      <c r="AY119" s="146" t="s">
        <v>132</v>
      </c>
      <c r="BK119" s="148">
        <f>SUM(BK120:BK128)</f>
        <v>0</v>
      </c>
    </row>
    <row r="120" spans="2:65" s="1" customFormat="1" ht="31.5" customHeight="1">
      <c r="B120" s="121"/>
      <c r="C120" s="150" t="s">
        <v>22</v>
      </c>
      <c r="D120" s="150" t="s">
        <v>133</v>
      </c>
      <c r="E120" s="151" t="s">
        <v>134</v>
      </c>
      <c r="F120" s="232" t="s">
        <v>135</v>
      </c>
      <c r="G120" s="233"/>
      <c r="H120" s="233"/>
      <c r="I120" s="233"/>
      <c r="J120" s="152" t="s">
        <v>136</v>
      </c>
      <c r="K120" s="153">
        <v>80</v>
      </c>
      <c r="L120" s="234">
        <v>0</v>
      </c>
      <c r="M120" s="233"/>
      <c r="N120" s="235">
        <f aca="true" t="shared" si="5" ref="N120:N128">ROUND(L120*K120,2)</f>
        <v>0</v>
      </c>
      <c r="O120" s="233"/>
      <c r="P120" s="233"/>
      <c r="Q120" s="233"/>
      <c r="R120" s="123"/>
      <c r="T120" s="154" t="s">
        <v>3</v>
      </c>
      <c r="U120" s="39" t="s">
        <v>45</v>
      </c>
      <c r="V120" s="31"/>
      <c r="W120" s="155">
        <f aca="true" t="shared" si="6" ref="W120:W128">V120*K120</f>
        <v>0</v>
      </c>
      <c r="X120" s="155">
        <v>0</v>
      </c>
      <c r="Y120" s="155">
        <f aca="true" t="shared" si="7" ref="Y120:Y128">X120*K120</f>
        <v>0</v>
      </c>
      <c r="Z120" s="155">
        <v>0</v>
      </c>
      <c r="AA120" s="156">
        <f aca="true" t="shared" si="8" ref="AA120:AA128">Z120*K120</f>
        <v>0</v>
      </c>
      <c r="AR120" s="13" t="s">
        <v>137</v>
      </c>
      <c r="AT120" s="13" t="s">
        <v>133</v>
      </c>
      <c r="AU120" s="13" t="s">
        <v>95</v>
      </c>
      <c r="AY120" s="13" t="s">
        <v>132</v>
      </c>
      <c r="BE120" s="96">
        <f aca="true" t="shared" si="9" ref="BE120:BE128">IF(U120="základní",N120,0)</f>
        <v>0</v>
      </c>
      <c r="BF120" s="96">
        <f aca="true" t="shared" si="10" ref="BF120:BF128">IF(U120="snížená",N120,0)</f>
        <v>0</v>
      </c>
      <c r="BG120" s="96">
        <f aca="true" t="shared" si="11" ref="BG120:BG128">IF(U120="zákl. přenesená",N120,0)</f>
        <v>0</v>
      </c>
      <c r="BH120" s="96">
        <f aca="true" t="shared" si="12" ref="BH120:BH128">IF(U120="sníž. přenesená",N120,0)</f>
        <v>0</v>
      </c>
      <c r="BI120" s="96">
        <f aca="true" t="shared" si="13" ref="BI120:BI128">IF(U120="nulová",N120,0)</f>
        <v>0</v>
      </c>
      <c r="BJ120" s="13" t="s">
        <v>22</v>
      </c>
      <c r="BK120" s="96">
        <f aca="true" t="shared" si="14" ref="BK120:BK128">ROUND(L120*K120,2)</f>
        <v>0</v>
      </c>
      <c r="BL120" s="13" t="s">
        <v>137</v>
      </c>
      <c r="BM120" s="13"/>
    </row>
    <row r="121" spans="2:65" s="1" customFormat="1" ht="31.5" customHeight="1">
      <c r="B121" s="121"/>
      <c r="C121" s="157" t="s">
        <v>95</v>
      </c>
      <c r="D121" s="157" t="s">
        <v>138</v>
      </c>
      <c r="E121" s="158" t="s">
        <v>139</v>
      </c>
      <c r="F121" s="236" t="s">
        <v>140</v>
      </c>
      <c r="G121" s="237"/>
      <c r="H121" s="237"/>
      <c r="I121" s="237"/>
      <c r="J121" s="159" t="s">
        <v>136</v>
      </c>
      <c r="K121" s="160">
        <v>80</v>
      </c>
      <c r="L121" s="238">
        <v>0</v>
      </c>
      <c r="M121" s="237"/>
      <c r="N121" s="239">
        <f t="shared" si="5"/>
        <v>0</v>
      </c>
      <c r="O121" s="233"/>
      <c r="P121" s="233"/>
      <c r="Q121" s="233"/>
      <c r="R121" s="123"/>
      <c r="T121" s="154" t="s">
        <v>3</v>
      </c>
      <c r="U121" s="39" t="s">
        <v>45</v>
      </c>
      <c r="V121" s="31"/>
      <c r="W121" s="155">
        <f t="shared" si="6"/>
        <v>0</v>
      </c>
      <c r="X121" s="155">
        <v>4E-05</v>
      </c>
      <c r="Y121" s="155">
        <f t="shared" si="7"/>
        <v>0.0032</v>
      </c>
      <c r="Z121" s="155">
        <v>0</v>
      </c>
      <c r="AA121" s="156">
        <f t="shared" si="8"/>
        <v>0</v>
      </c>
      <c r="AR121" s="13" t="s">
        <v>141</v>
      </c>
      <c r="AT121" s="13" t="s">
        <v>138</v>
      </c>
      <c r="AU121" s="13" t="s">
        <v>95</v>
      </c>
      <c r="AY121" s="13" t="s">
        <v>132</v>
      </c>
      <c r="BE121" s="96">
        <f t="shared" si="9"/>
        <v>0</v>
      </c>
      <c r="BF121" s="96">
        <f t="shared" si="10"/>
        <v>0</v>
      </c>
      <c r="BG121" s="96">
        <f t="shared" si="11"/>
        <v>0</v>
      </c>
      <c r="BH121" s="96">
        <f t="shared" si="12"/>
        <v>0</v>
      </c>
      <c r="BI121" s="96">
        <f t="shared" si="13"/>
        <v>0</v>
      </c>
      <c r="BJ121" s="13" t="s">
        <v>22</v>
      </c>
      <c r="BK121" s="96">
        <f t="shared" si="14"/>
        <v>0</v>
      </c>
      <c r="BL121" s="13" t="s">
        <v>141</v>
      </c>
      <c r="BM121" s="13"/>
    </row>
    <row r="122" spans="2:65" s="1" customFormat="1" ht="31.5" customHeight="1">
      <c r="B122" s="121"/>
      <c r="C122" s="150" t="s">
        <v>131</v>
      </c>
      <c r="D122" s="150" t="s">
        <v>133</v>
      </c>
      <c r="E122" s="151" t="s">
        <v>142</v>
      </c>
      <c r="F122" s="232" t="s">
        <v>143</v>
      </c>
      <c r="G122" s="233"/>
      <c r="H122" s="233"/>
      <c r="I122" s="233"/>
      <c r="J122" s="152" t="s">
        <v>136</v>
      </c>
      <c r="K122" s="153">
        <v>60</v>
      </c>
      <c r="L122" s="234">
        <v>0</v>
      </c>
      <c r="M122" s="233"/>
      <c r="N122" s="235">
        <f t="shared" si="5"/>
        <v>0</v>
      </c>
      <c r="O122" s="233"/>
      <c r="P122" s="233"/>
      <c r="Q122" s="233"/>
      <c r="R122" s="123"/>
      <c r="T122" s="154" t="s">
        <v>3</v>
      </c>
      <c r="U122" s="39" t="s">
        <v>45</v>
      </c>
      <c r="V122" s="31"/>
      <c r="W122" s="155">
        <f t="shared" si="6"/>
        <v>0</v>
      </c>
      <c r="X122" s="155">
        <v>0</v>
      </c>
      <c r="Y122" s="155">
        <f t="shared" si="7"/>
        <v>0</v>
      </c>
      <c r="Z122" s="155">
        <v>0</v>
      </c>
      <c r="AA122" s="156">
        <f t="shared" si="8"/>
        <v>0</v>
      </c>
      <c r="AR122" s="13" t="s">
        <v>137</v>
      </c>
      <c r="AT122" s="13" t="s">
        <v>133</v>
      </c>
      <c r="AU122" s="13" t="s">
        <v>95</v>
      </c>
      <c r="AY122" s="13" t="s">
        <v>132</v>
      </c>
      <c r="BE122" s="96">
        <f t="shared" si="9"/>
        <v>0</v>
      </c>
      <c r="BF122" s="96">
        <f t="shared" si="10"/>
        <v>0</v>
      </c>
      <c r="BG122" s="96">
        <f t="shared" si="11"/>
        <v>0</v>
      </c>
      <c r="BH122" s="96">
        <f t="shared" si="12"/>
        <v>0</v>
      </c>
      <c r="BI122" s="96">
        <f t="shared" si="13"/>
        <v>0</v>
      </c>
      <c r="BJ122" s="13" t="s">
        <v>22</v>
      </c>
      <c r="BK122" s="96">
        <f t="shared" si="14"/>
        <v>0</v>
      </c>
      <c r="BL122" s="13" t="s">
        <v>137</v>
      </c>
      <c r="BM122" s="13"/>
    </row>
    <row r="123" spans="2:65" s="1" customFormat="1" ht="31.5" customHeight="1">
      <c r="B123" s="121"/>
      <c r="C123" s="157" t="s">
        <v>144</v>
      </c>
      <c r="D123" s="157" t="s">
        <v>138</v>
      </c>
      <c r="E123" s="158" t="s">
        <v>145</v>
      </c>
      <c r="F123" s="236" t="s">
        <v>146</v>
      </c>
      <c r="G123" s="237"/>
      <c r="H123" s="237"/>
      <c r="I123" s="237"/>
      <c r="J123" s="159" t="s">
        <v>136</v>
      </c>
      <c r="K123" s="160">
        <v>60</v>
      </c>
      <c r="L123" s="238">
        <v>0</v>
      </c>
      <c r="M123" s="237"/>
      <c r="N123" s="239">
        <f t="shared" si="5"/>
        <v>0</v>
      </c>
      <c r="O123" s="233"/>
      <c r="P123" s="233"/>
      <c r="Q123" s="233"/>
      <c r="R123" s="123"/>
      <c r="T123" s="154" t="s">
        <v>3</v>
      </c>
      <c r="U123" s="39" t="s">
        <v>45</v>
      </c>
      <c r="V123" s="31"/>
      <c r="W123" s="155">
        <f t="shared" si="6"/>
        <v>0</v>
      </c>
      <c r="X123" s="155">
        <v>6.6E-05</v>
      </c>
      <c r="Y123" s="155">
        <f t="shared" si="7"/>
        <v>0.00396</v>
      </c>
      <c r="Z123" s="155">
        <v>0</v>
      </c>
      <c r="AA123" s="156">
        <f t="shared" si="8"/>
        <v>0</v>
      </c>
      <c r="AR123" s="13" t="s">
        <v>141</v>
      </c>
      <c r="AT123" s="13" t="s">
        <v>138</v>
      </c>
      <c r="AU123" s="13" t="s">
        <v>95</v>
      </c>
      <c r="AY123" s="13" t="s">
        <v>132</v>
      </c>
      <c r="BE123" s="96">
        <f t="shared" si="9"/>
        <v>0</v>
      </c>
      <c r="BF123" s="96">
        <f t="shared" si="10"/>
        <v>0</v>
      </c>
      <c r="BG123" s="96">
        <f t="shared" si="11"/>
        <v>0</v>
      </c>
      <c r="BH123" s="96">
        <f t="shared" si="12"/>
        <v>0</v>
      </c>
      <c r="BI123" s="96">
        <f t="shared" si="13"/>
        <v>0</v>
      </c>
      <c r="BJ123" s="13" t="s">
        <v>22</v>
      </c>
      <c r="BK123" s="96">
        <f t="shared" si="14"/>
        <v>0</v>
      </c>
      <c r="BL123" s="13" t="s">
        <v>141</v>
      </c>
      <c r="BM123" s="13"/>
    </row>
    <row r="124" spans="2:65" s="1" customFormat="1" ht="44.25" customHeight="1">
      <c r="B124" s="121"/>
      <c r="C124" s="150" t="s">
        <v>147</v>
      </c>
      <c r="D124" s="150" t="s">
        <v>133</v>
      </c>
      <c r="E124" s="151" t="s">
        <v>148</v>
      </c>
      <c r="F124" s="232" t="s">
        <v>149</v>
      </c>
      <c r="G124" s="233"/>
      <c r="H124" s="233"/>
      <c r="I124" s="233"/>
      <c r="J124" s="152" t="s">
        <v>150</v>
      </c>
      <c r="K124" s="153">
        <v>16</v>
      </c>
      <c r="L124" s="234">
        <v>0</v>
      </c>
      <c r="M124" s="233"/>
      <c r="N124" s="235">
        <f t="shared" si="5"/>
        <v>0</v>
      </c>
      <c r="O124" s="233"/>
      <c r="P124" s="233"/>
      <c r="Q124" s="233"/>
      <c r="R124" s="123"/>
      <c r="T124" s="154" t="s">
        <v>3</v>
      </c>
      <c r="U124" s="39" t="s">
        <v>45</v>
      </c>
      <c r="V124" s="31"/>
      <c r="W124" s="155">
        <f t="shared" si="6"/>
        <v>0</v>
      </c>
      <c r="X124" s="155">
        <v>0</v>
      </c>
      <c r="Y124" s="155">
        <f t="shared" si="7"/>
        <v>0</v>
      </c>
      <c r="Z124" s="155">
        <v>0</v>
      </c>
      <c r="AA124" s="156">
        <f t="shared" si="8"/>
        <v>0</v>
      </c>
      <c r="AR124" s="13" t="s">
        <v>137</v>
      </c>
      <c r="AT124" s="13" t="s">
        <v>133</v>
      </c>
      <c r="AU124" s="13" t="s">
        <v>95</v>
      </c>
      <c r="AY124" s="13" t="s">
        <v>132</v>
      </c>
      <c r="BE124" s="96">
        <f t="shared" si="9"/>
        <v>0</v>
      </c>
      <c r="BF124" s="96">
        <f t="shared" si="10"/>
        <v>0</v>
      </c>
      <c r="BG124" s="96">
        <f t="shared" si="11"/>
        <v>0</v>
      </c>
      <c r="BH124" s="96">
        <f t="shared" si="12"/>
        <v>0</v>
      </c>
      <c r="BI124" s="96">
        <f t="shared" si="13"/>
        <v>0</v>
      </c>
      <c r="BJ124" s="13" t="s">
        <v>22</v>
      </c>
      <c r="BK124" s="96">
        <f t="shared" si="14"/>
        <v>0</v>
      </c>
      <c r="BL124" s="13" t="s">
        <v>137</v>
      </c>
      <c r="BM124" s="13"/>
    </row>
    <row r="125" spans="2:65" s="1" customFormat="1" ht="22.5" customHeight="1">
      <c r="B125" s="121"/>
      <c r="C125" s="157" t="s">
        <v>151</v>
      </c>
      <c r="D125" s="157" t="s">
        <v>138</v>
      </c>
      <c r="E125" s="158" t="s">
        <v>152</v>
      </c>
      <c r="F125" s="236" t="s">
        <v>153</v>
      </c>
      <c r="G125" s="237"/>
      <c r="H125" s="237"/>
      <c r="I125" s="237"/>
      <c r="J125" s="159" t="s">
        <v>150</v>
      </c>
      <c r="K125" s="160">
        <v>16</v>
      </c>
      <c r="L125" s="238">
        <v>0</v>
      </c>
      <c r="M125" s="237"/>
      <c r="N125" s="239">
        <f t="shared" si="5"/>
        <v>0</v>
      </c>
      <c r="O125" s="233"/>
      <c r="P125" s="233"/>
      <c r="Q125" s="233"/>
      <c r="R125" s="123"/>
      <c r="T125" s="154" t="s">
        <v>3</v>
      </c>
      <c r="U125" s="39" t="s">
        <v>45</v>
      </c>
      <c r="V125" s="31"/>
      <c r="W125" s="155">
        <f t="shared" si="6"/>
        <v>0</v>
      </c>
      <c r="X125" s="155">
        <v>2.8E-05</v>
      </c>
      <c r="Y125" s="155">
        <f t="shared" si="7"/>
        <v>0.000448</v>
      </c>
      <c r="Z125" s="155">
        <v>0</v>
      </c>
      <c r="AA125" s="156">
        <f t="shared" si="8"/>
        <v>0</v>
      </c>
      <c r="AR125" s="13" t="s">
        <v>141</v>
      </c>
      <c r="AT125" s="13" t="s">
        <v>138</v>
      </c>
      <c r="AU125" s="13" t="s">
        <v>95</v>
      </c>
      <c r="AY125" s="13" t="s">
        <v>132</v>
      </c>
      <c r="BE125" s="96">
        <f t="shared" si="9"/>
        <v>0</v>
      </c>
      <c r="BF125" s="96">
        <f t="shared" si="10"/>
        <v>0</v>
      </c>
      <c r="BG125" s="96">
        <f t="shared" si="11"/>
        <v>0</v>
      </c>
      <c r="BH125" s="96">
        <f t="shared" si="12"/>
        <v>0</v>
      </c>
      <c r="BI125" s="96">
        <f t="shared" si="13"/>
        <v>0</v>
      </c>
      <c r="BJ125" s="13" t="s">
        <v>22</v>
      </c>
      <c r="BK125" s="96">
        <f t="shared" si="14"/>
        <v>0</v>
      </c>
      <c r="BL125" s="13" t="s">
        <v>141</v>
      </c>
      <c r="BM125" s="13"/>
    </row>
    <row r="126" spans="2:65" s="1" customFormat="1" ht="31.5" customHeight="1">
      <c r="B126" s="121"/>
      <c r="C126" s="150" t="s">
        <v>154</v>
      </c>
      <c r="D126" s="150" t="s">
        <v>133</v>
      </c>
      <c r="E126" s="151" t="s">
        <v>155</v>
      </c>
      <c r="F126" s="232" t="s">
        <v>156</v>
      </c>
      <c r="G126" s="233"/>
      <c r="H126" s="233"/>
      <c r="I126" s="233"/>
      <c r="J126" s="152" t="s">
        <v>150</v>
      </c>
      <c r="K126" s="153">
        <v>1</v>
      </c>
      <c r="L126" s="234">
        <v>0</v>
      </c>
      <c r="M126" s="233"/>
      <c r="N126" s="235">
        <f t="shared" si="5"/>
        <v>0</v>
      </c>
      <c r="O126" s="233"/>
      <c r="P126" s="233"/>
      <c r="Q126" s="233"/>
      <c r="R126" s="123"/>
      <c r="T126" s="154" t="s">
        <v>3</v>
      </c>
      <c r="U126" s="39" t="s">
        <v>45</v>
      </c>
      <c r="V126" s="31"/>
      <c r="W126" s="155">
        <f t="shared" si="6"/>
        <v>0</v>
      </c>
      <c r="X126" s="155">
        <v>0</v>
      </c>
      <c r="Y126" s="155">
        <f t="shared" si="7"/>
        <v>0</v>
      </c>
      <c r="Z126" s="155">
        <v>0</v>
      </c>
      <c r="AA126" s="156">
        <f t="shared" si="8"/>
        <v>0</v>
      </c>
      <c r="AR126" s="13" t="s">
        <v>137</v>
      </c>
      <c r="AT126" s="13" t="s">
        <v>133</v>
      </c>
      <c r="AU126" s="13" t="s">
        <v>95</v>
      </c>
      <c r="AY126" s="13" t="s">
        <v>132</v>
      </c>
      <c r="BE126" s="96">
        <f t="shared" si="9"/>
        <v>0</v>
      </c>
      <c r="BF126" s="96">
        <f t="shared" si="10"/>
        <v>0</v>
      </c>
      <c r="BG126" s="96">
        <f t="shared" si="11"/>
        <v>0</v>
      </c>
      <c r="BH126" s="96">
        <f t="shared" si="12"/>
        <v>0</v>
      </c>
      <c r="BI126" s="96">
        <f t="shared" si="13"/>
        <v>0</v>
      </c>
      <c r="BJ126" s="13" t="s">
        <v>22</v>
      </c>
      <c r="BK126" s="96">
        <f t="shared" si="14"/>
        <v>0</v>
      </c>
      <c r="BL126" s="13" t="s">
        <v>137</v>
      </c>
      <c r="BM126" s="13"/>
    </row>
    <row r="127" spans="2:65" s="1" customFormat="1" ht="22.5" customHeight="1">
      <c r="B127" s="121"/>
      <c r="C127" s="157" t="s">
        <v>157</v>
      </c>
      <c r="D127" s="157" t="s">
        <v>138</v>
      </c>
      <c r="E127" s="158" t="s">
        <v>158</v>
      </c>
      <c r="F127" s="236" t="s">
        <v>159</v>
      </c>
      <c r="G127" s="237"/>
      <c r="H127" s="237"/>
      <c r="I127" s="237"/>
      <c r="J127" s="159" t="s">
        <v>150</v>
      </c>
      <c r="K127" s="160">
        <v>1</v>
      </c>
      <c r="L127" s="238">
        <v>0</v>
      </c>
      <c r="M127" s="237"/>
      <c r="N127" s="239">
        <f t="shared" si="5"/>
        <v>0</v>
      </c>
      <c r="O127" s="233"/>
      <c r="P127" s="233"/>
      <c r="Q127" s="233"/>
      <c r="R127" s="123"/>
      <c r="T127" s="154" t="s">
        <v>3</v>
      </c>
      <c r="U127" s="39" t="s">
        <v>45</v>
      </c>
      <c r="V127" s="31"/>
      <c r="W127" s="155">
        <f t="shared" si="6"/>
        <v>0</v>
      </c>
      <c r="X127" s="155">
        <v>0</v>
      </c>
      <c r="Y127" s="155">
        <f t="shared" si="7"/>
        <v>0</v>
      </c>
      <c r="Z127" s="155">
        <v>0</v>
      </c>
      <c r="AA127" s="156">
        <f t="shared" si="8"/>
        <v>0</v>
      </c>
      <c r="AR127" s="13" t="s">
        <v>160</v>
      </c>
      <c r="AT127" s="13" t="s">
        <v>138</v>
      </c>
      <c r="AU127" s="13" t="s">
        <v>95</v>
      </c>
      <c r="AY127" s="13" t="s">
        <v>132</v>
      </c>
      <c r="BE127" s="96">
        <f t="shared" si="9"/>
        <v>0</v>
      </c>
      <c r="BF127" s="96">
        <f t="shared" si="10"/>
        <v>0</v>
      </c>
      <c r="BG127" s="96">
        <f t="shared" si="11"/>
        <v>0</v>
      </c>
      <c r="BH127" s="96">
        <f t="shared" si="12"/>
        <v>0</v>
      </c>
      <c r="BI127" s="96">
        <f t="shared" si="13"/>
        <v>0</v>
      </c>
      <c r="BJ127" s="13" t="s">
        <v>22</v>
      </c>
      <c r="BK127" s="96">
        <f t="shared" si="14"/>
        <v>0</v>
      </c>
      <c r="BL127" s="13" t="s">
        <v>160</v>
      </c>
      <c r="BM127" s="13"/>
    </row>
    <row r="128" spans="2:65" s="1" customFormat="1" ht="82.5" customHeight="1">
      <c r="B128" s="121"/>
      <c r="C128" s="157" t="s">
        <v>161</v>
      </c>
      <c r="D128" s="157" t="s">
        <v>138</v>
      </c>
      <c r="E128" s="158" t="s">
        <v>162</v>
      </c>
      <c r="F128" s="236" t="s">
        <v>163</v>
      </c>
      <c r="G128" s="237"/>
      <c r="H128" s="237"/>
      <c r="I128" s="237"/>
      <c r="J128" s="159" t="s">
        <v>150</v>
      </c>
      <c r="K128" s="160">
        <v>1</v>
      </c>
      <c r="L128" s="238">
        <v>0</v>
      </c>
      <c r="M128" s="237"/>
      <c r="N128" s="239">
        <f t="shared" si="5"/>
        <v>0</v>
      </c>
      <c r="O128" s="233"/>
      <c r="P128" s="233"/>
      <c r="Q128" s="233"/>
      <c r="R128" s="123"/>
      <c r="T128" s="154" t="s">
        <v>3</v>
      </c>
      <c r="U128" s="39" t="s">
        <v>45</v>
      </c>
      <c r="V128" s="31"/>
      <c r="W128" s="155">
        <f t="shared" si="6"/>
        <v>0</v>
      </c>
      <c r="X128" s="155">
        <v>0</v>
      </c>
      <c r="Y128" s="155">
        <f t="shared" si="7"/>
        <v>0</v>
      </c>
      <c r="Z128" s="155">
        <v>0</v>
      </c>
      <c r="AA128" s="156">
        <f t="shared" si="8"/>
        <v>0</v>
      </c>
      <c r="AR128" s="13" t="s">
        <v>160</v>
      </c>
      <c r="AT128" s="13" t="s">
        <v>138</v>
      </c>
      <c r="AU128" s="13" t="s">
        <v>95</v>
      </c>
      <c r="AY128" s="13" t="s">
        <v>132</v>
      </c>
      <c r="BE128" s="96">
        <f t="shared" si="9"/>
        <v>0</v>
      </c>
      <c r="BF128" s="96">
        <f t="shared" si="10"/>
        <v>0</v>
      </c>
      <c r="BG128" s="96">
        <f t="shared" si="11"/>
        <v>0</v>
      </c>
      <c r="BH128" s="96">
        <f t="shared" si="12"/>
        <v>0</v>
      </c>
      <c r="BI128" s="96">
        <f t="shared" si="13"/>
        <v>0</v>
      </c>
      <c r="BJ128" s="13" t="s">
        <v>22</v>
      </c>
      <c r="BK128" s="96">
        <f t="shared" si="14"/>
        <v>0</v>
      </c>
      <c r="BL128" s="13" t="s">
        <v>160</v>
      </c>
      <c r="BM128" s="13"/>
    </row>
    <row r="129" spans="2:63" s="9" customFormat="1" ht="29.25" customHeight="1">
      <c r="B129" s="139"/>
      <c r="C129" s="140"/>
      <c r="D129" s="149" t="s">
        <v>106</v>
      </c>
      <c r="E129" s="149"/>
      <c r="F129" s="149"/>
      <c r="G129" s="149"/>
      <c r="H129" s="149"/>
      <c r="I129" s="149"/>
      <c r="J129" s="149"/>
      <c r="K129" s="149"/>
      <c r="L129" s="149"/>
      <c r="M129" s="149"/>
      <c r="N129" s="249">
        <f>BK129</f>
        <v>0</v>
      </c>
      <c r="O129" s="250"/>
      <c r="P129" s="250"/>
      <c r="Q129" s="250"/>
      <c r="R129" s="142"/>
      <c r="T129" s="143"/>
      <c r="U129" s="140"/>
      <c r="V129" s="140"/>
      <c r="W129" s="144">
        <f>SUM(W130:W133)</f>
        <v>0</v>
      </c>
      <c r="X129" s="140"/>
      <c r="Y129" s="144">
        <f>SUM(Y130:Y133)</f>
        <v>0.0315</v>
      </c>
      <c r="Z129" s="140"/>
      <c r="AA129" s="145">
        <f>SUM(AA130:AA133)</f>
        <v>0</v>
      </c>
      <c r="AR129" s="146" t="s">
        <v>131</v>
      </c>
      <c r="AT129" s="147" t="s">
        <v>79</v>
      </c>
      <c r="AU129" s="147" t="s">
        <v>22</v>
      </c>
      <c r="AY129" s="146" t="s">
        <v>132</v>
      </c>
      <c r="BK129" s="148">
        <f>SUM(BK130:BK133)</f>
        <v>0</v>
      </c>
    </row>
    <row r="130" spans="2:65" s="1" customFormat="1" ht="31.5" customHeight="1">
      <c r="B130" s="121"/>
      <c r="C130" s="150" t="s">
        <v>27</v>
      </c>
      <c r="D130" s="150" t="s">
        <v>133</v>
      </c>
      <c r="E130" s="151" t="s">
        <v>164</v>
      </c>
      <c r="F130" s="232" t="s">
        <v>165</v>
      </c>
      <c r="G130" s="233"/>
      <c r="H130" s="233"/>
      <c r="I130" s="233"/>
      <c r="J130" s="152" t="s">
        <v>136</v>
      </c>
      <c r="K130" s="153">
        <v>210</v>
      </c>
      <c r="L130" s="234">
        <v>0</v>
      </c>
      <c r="M130" s="233"/>
      <c r="N130" s="235">
        <f>ROUND(L130*K130,2)</f>
        <v>0</v>
      </c>
      <c r="O130" s="233"/>
      <c r="P130" s="233"/>
      <c r="Q130" s="233"/>
      <c r="R130" s="123"/>
      <c r="T130" s="154" t="s">
        <v>3</v>
      </c>
      <c r="U130" s="39" t="s">
        <v>45</v>
      </c>
      <c r="V130" s="31"/>
      <c r="W130" s="155">
        <f>V130*K130</f>
        <v>0</v>
      </c>
      <c r="X130" s="155">
        <v>0.00015</v>
      </c>
      <c r="Y130" s="155">
        <f>X130*K130</f>
        <v>0.0315</v>
      </c>
      <c r="Z130" s="155">
        <v>0</v>
      </c>
      <c r="AA130" s="156">
        <f>Z130*K130</f>
        <v>0</v>
      </c>
      <c r="AR130" s="13" t="s">
        <v>137</v>
      </c>
      <c r="AT130" s="13" t="s">
        <v>133</v>
      </c>
      <c r="AU130" s="13" t="s">
        <v>95</v>
      </c>
      <c r="AY130" s="13" t="s">
        <v>132</v>
      </c>
      <c r="BE130" s="96">
        <f>IF(U130="základní",N130,0)</f>
        <v>0</v>
      </c>
      <c r="BF130" s="96">
        <f>IF(U130="snížená",N130,0)</f>
        <v>0</v>
      </c>
      <c r="BG130" s="96">
        <f>IF(U130="zákl. přenesená",N130,0)</f>
        <v>0</v>
      </c>
      <c r="BH130" s="96">
        <f>IF(U130="sníž. přenesená",N130,0)</f>
        <v>0</v>
      </c>
      <c r="BI130" s="96">
        <f>IF(U130="nulová",N130,0)</f>
        <v>0</v>
      </c>
      <c r="BJ130" s="13" t="s">
        <v>22</v>
      </c>
      <c r="BK130" s="96">
        <f>ROUND(L130*K130,2)</f>
        <v>0</v>
      </c>
      <c r="BL130" s="13" t="s">
        <v>137</v>
      </c>
      <c r="BM130" s="13"/>
    </row>
    <row r="131" spans="2:65" s="1" customFormat="1" ht="31.5" customHeight="1">
      <c r="B131" s="121"/>
      <c r="C131" s="150" t="s">
        <v>166</v>
      </c>
      <c r="D131" s="150" t="s">
        <v>133</v>
      </c>
      <c r="E131" s="151" t="s">
        <v>167</v>
      </c>
      <c r="F131" s="232" t="s">
        <v>168</v>
      </c>
      <c r="G131" s="233"/>
      <c r="H131" s="233"/>
      <c r="I131" s="233"/>
      <c r="J131" s="152" t="s">
        <v>136</v>
      </c>
      <c r="K131" s="153">
        <v>210</v>
      </c>
      <c r="L131" s="234">
        <v>0</v>
      </c>
      <c r="M131" s="233"/>
      <c r="N131" s="235">
        <f>ROUND(L131*K131,2)</f>
        <v>0</v>
      </c>
      <c r="O131" s="233"/>
      <c r="P131" s="233"/>
      <c r="Q131" s="233"/>
      <c r="R131" s="123"/>
      <c r="T131" s="154" t="s">
        <v>3</v>
      </c>
      <c r="U131" s="39" t="s">
        <v>45</v>
      </c>
      <c r="V131" s="31"/>
      <c r="W131" s="155">
        <f>V131*K131</f>
        <v>0</v>
      </c>
      <c r="X131" s="155">
        <v>0</v>
      </c>
      <c r="Y131" s="155">
        <f>X131*K131</f>
        <v>0</v>
      </c>
      <c r="Z131" s="155">
        <v>0</v>
      </c>
      <c r="AA131" s="156">
        <f>Z131*K131</f>
        <v>0</v>
      </c>
      <c r="AR131" s="13" t="s">
        <v>137</v>
      </c>
      <c r="AT131" s="13" t="s">
        <v>133</v>
      </c>
      <c r="AU131" s="13" t="s">
        <v>95</v>
      </c>
      <c r="AY131" s="13" t="s">
        <v>132</v>
      </c>
      <c r="BE131" s="96">
        <f>IF(U131="základní",N131,0)</f>
        <v>0</v>
      </c>
      <c r="BF131" s="96">
        <f>IF(U131="snížená",N131,0)</f>
        <v>0</v>
      </c>
      <c r="BG131" s="96">
        <f>IF(U131="zákl. přenesená",N131,0)</f>
        <v>0</v>
      </c>
      <c r="BH131" s="96">
        <f>IF(U131="sníž. přenesená",N131,0)</f>
        <v>0</v>
      </c>
      <c r="BI131" s="96">
        <f>IF(U131="nulová",N131,0)</f>
        <v>0</v>
      </c>
      <c r="BJ131" s="13" t="s">
        <v>22</v>
      </c>
      <c r="BK131" s="96">
        <f>ROUND(L131*K131,2)</f>
        <v>0</v>
      </c>
      <c r="BL131" s="13" t="s">
        <v>137</v>
      </c>
      <c r="BM131" s="13"/>
    </row>
    <row r="132" spans="2:65" s="1" customFormat="1" ht="31.5" customHeight="1">
      <c r="B132" s="121"/>
      <c r="C132" s="150" t="s">
        <v>169</v>
      </c>
      <c r="D132" s="150" t="s">
        <v>133</v>
      </c>
      <c r="E132" s="151" t="s">
        <v>170</v>
      </c>
      <c r="F132" s="232" t="s">
        <v>171</v>
      </c>
      <c r="G132" s="233"/>
      <c r="H132" s="233"/>
      <c r="I132" s="233"/>
      <c r="J132" s="152" t="s">
        <v>150</v>
      </c>
      <c r="K132" s="153">
        <v>8</v>
      </c>
      <c r="L132" s="234">
        <v>0</v>
      </c>
      <c r="M132" s="233"/>
      <c r="N132" s="235">
        <f>ROUND(L132*K132,2)</f>
        <v>0</v>
      </c>
      <c r="O132" s="233"/>
      <c r="P132" s="233"/>
      <c r="Q132" s="233"/>
      <c r="R132" s="123"/>
      <c r="T132" s="154" t="s">
        <v>3</v>
      </c>
      <c r="U132" s="39" t="s">
        <v>45</v>
      </c>
      <c r="V132" s="31"/>
      <c r="W132" s="155">
        <f>V132*K132</f>
        <v>0</v>
      </c>
      <c r="X132" s="155">
        <v>0</v>
      </c>
      <c r="Y132" s="155">
        <f>X132*K132</f>
        <v>0</v>
      </c>
      <c r="Z132" s="155">
        <v>0</v>
      </c>
      <c r="AA132" s="156">
        <f>Z132*K132</f>
        <v>0</v>
      </c>
      <c r="AR132" s="13" t="s">
        <v>137</v>
      </c>
      <c r="AT132" s="13" t="s">
        <v>133</v>
      </c>
      <c r="AU132" s="13" t="s">
        <v>95</v>
      </c>
      <c r="AY132" s="13" t="s">
        <v>132</v>
      </c>
      <c r="BE132" s="96">
        <f>IF(U132="základní",N132,0)</f>
        <v>0</v>
      </c>
      <c r="BF132" s="96">
        <f>IF(U132="snížená",N132,0)</f>
        <v>0</v>
      </c>
      <c r="BG132" s="96">
        <f>IF(U132="zákl. přenesená",N132,0)</f>
        <v>0</v>
      </c>
      <c r="BH132" s="96">
        <f>IF(U132="sníž. přenesená",N132,0)</f>
        <v>0</v>
      </c>
      <c r="BI132" s="96">
        <f>IF(U132="nulová",N132,0)</f>
        <v>0</v>
      </c>
      <c r="BJ132" s="13" t="s">
        <v>22</v>
      </c>
      <c r="BK132" s="96">
        <f>ROUND(L132*K132,2)</f>
        <v>0</v>
      </c>
      <c r="BL132" s="13" t="s">
        <v>137</v>
      </c>
      <c r="BM132" s="13"/>
    </row>
    <row r="133" spans="2:65" s="1" customFormat="1" ht="31.5" customHeight="1">
      <c r="B133" s="121"/>
      <c r="C133" s="150" t="s">
        <v>172</v>
      </c>
      <c r="D133" s="150" t="s">
        <v>133</v>
      </c>
      <c r="E133" s="151" t="s">
        <v>173</v>
      </c>
      <c r="F133" s="232" t="s">
        <v>174</v>
      </c>
      <c r="G133" s="233"/>
      <c r="H133" s="233"/>
      <c r="I133" s="233"/>
      <c r="J133" s="152" t="s">
        <v>150</v>
      </c>
      <c r="K133" s="153">
        <v>16</v>
      </c>
      <c r="L133" s="234">
        <v>0</v>
      </c>
      <c r="M133" s="233"/>
      <c r="N133" s="235">
        <f>ROUND(L133*K133,2)</f>
        <v>0</v>
      </c>
      <c r="O133" s="233"/>
      <c r="P133" s="233"/>
      <c r="Q133" s="233"/>
      <c r="R133" s="123"/>
      <c r="T133" s="154" t="s">
        <v>3</v>
      </c>
      <c r="U133" s="39" t="s">
        <v>45</v>
      </c>
      <c r="V133" s="31"/>
      <c r="W133" s="155">
        <f>V133*K133</f>
        <v>0</v>
      </c>
      <c r="X133" s="155">
        <v>0</v>
      </c>
      <c r="Y133" s="155">
        <f>X133*K133</f>
        <v>0</v>
      </c>
      <c r="Z133" s="155">
        <v>0</v>
      </c>
      <c r="AA133" s="156">
        <f>Z133*K133</f>
        <v>0</v>
      </c>
      <c r="AR133" s="13" t="s">
        <v>137</v>
      </c>
      <c r="AT133" s="13" t="s">
        <v>133</v>
      </c>
      <c r="AU133" s="13" t="s">
        <v>95</v>
      </c>
      <c r="AY133" s="13" t="s">
        <v>132</v>
      </c>
      <c r="BE133" s="96">
        <f>IF(U133="základní",N133,0)</f>
        <v>0</v>
      </c>
      <c r="BF133" s="96">
        <f>IF(U133="snížená",N133,0)</f>
        <v>0</v>
      </c>
      <c r="BG133" s="96">
        <f>IF(U133="zákl. přenesená",N133,0)</f>
        <v>0</v>
      </c>
      <c r="BH133" s="96">
        <f>IF(U133="sníž. přenesená",N133,0)</f>
        <v>0</v>
      </c>
      <c r="BI133" s="96">
        <f>IF(U133="nulová",N133,0)</f>
        <v>0</v>
      </c>
      <c r="BJ133" s="13" t="s">
        <v>22</v>
      </c>
      <c r="BK133" s="96">
        <f>ROUND(L133*K133,2)</f>
        <v>0</v>
      </c>
      <c r="BL133" s="13" t="s">
        <v>137</v>
      </c>
      <c r="BM133" s="13"/>
    </row>
    <row r="134" spans="2:63" s="1" customFormat="1" ht="49.5" customHeight="1">
      <c r="B134" s="30"/>
      <c r="C134" s="31"/>
      <c r="D134" s="141" t="s">
        <v>175</v>
      </c>
      <c r="E134" s="31"/>
      <c r="F134" s="31"/>
      <c r="G134" s="31"/>
      <c r="H134" s="31"/>
      <c r="I134" s="31"/>
      <c r="J134" s="31"/>
      <c r="K134" s="31"/>
      <c r="L134" s="31"/>
      <c r="M134" s="31"/>
      <c r="N134" s="251">
        <f aca="true" t="shared" si="15" ref="N134:N139">BK134</f>
        <v>0</v>
      </c>
      <c r="O134" s="252"/>
      <c r="P134" s="252"/>
      <c r="Q134" s="252"/>
      <c r="R134" s="32"/>
      <c r="T134" s="69"/>
      <c r="U134" s="31"/>
      <c r="V134" s="31"/>
      <c r="W134" s="31"/>
      <c r="X134" s="31"/>
      <c r="Y134" s="31"/>
      <c r="Z134" s="31"/>
      <c r="AA134" s="70"/>
      <c r="AT134" s="13" t="s">
        <v>79</v>
      </c>
      <c r="AU134" s="13" t="s">
        <v>80</v>
      </c>
      <c r="AY134" s="13" t="s">
        <v>176</v>
      </c>
      <c r="BK134" s="96">
        <f>SUM(BK135:BK139)</f>
        <v>0</v>
      </c>
    </row>
    <row r="135" spans="2:63" s="1" customFormat="1" ht="21.75" customHeight="1">
      <c r="B135" s="30"/>
      <c r="C135" s="161" t="s">
        <v>3</v>
      </c>
      <c r="D135" s="161" t="s">
        <v>133</v>
      </c>
      <c r="E135" s="162" t="s">
        <v>3</v>
      </c>
      <c r="F135" s="240" t="s">
        <v>3</v>
      </c>
      <c r="G135" s="241"/>
      <c r="H135" s="241"/>
      <c r="I135" s="241"/>
      <c r="J135" s="163" t="s">
        <v>3</v>
      </c>
      <c r="K135" s="164"/>
      <c r="L135" s="234"/>
      <c r="M135" s="242"/>
      <c r="N135" s="243">
        <f t="shared" si="15"/>
        <v>0</v>
      </c>
      <c r="O135" s="242"/>
      <c r="P135" s="242"/>
      <c r="Q135" s="242"/>
      <c r="R135" s="32"/>
      <c r="T135" s="154" t="s">
        <v>3</v>
      </c>
      <c r="U135" s="165" t="s">
        <v>45</v>
      </c>
      <c r="V135" s="31"/>
      <c r="W135" s="31"/>
      <c r="X135" s="31"/>
      <c r="Y135" s="31"/>
      <c r="Z135" s="31"/>
      <c r="AA135" s="70"/>
      <c r="AT135" s="13" t="s">
        <v>176</v>
      </c>
      <c r="AU135" s="13" t="s">
        <v>22</v>
      </c>
      <c r="AY135" s="13" t="s">
        <v>176</v>
      </c>
      <c r="BE135" s="96">
        <f>IF(U135="základní",N135,0)</f>
        <v>0</v>
      </c>
      <c r="BF135" s="96">
        <f>IF(U135="snížená",N135,0)</f>
        <v>0</v>
      </c>
      <c r="BG135" s="96">
        <f>IF(U135="zákl. přenesená",N135,0)</f>
        <v>0</v>
      </c>
      <c r="BH135" s="96">
        <f>IF(U135="sníž. přenesená",N135,0)</f>
        <v>0</v>
      </c>
      <c r="BI135" s="96">
        <f>IF(U135="nulová",N135,0)</f>
        <v>0</v>
      </c>
      <c r="BJ135" s="13" t="s">
        <v>22</v>
      </c>
      <c r="BK135" s="96">
        <f>L135*K135</f>
        <v>0</v>
      </c>
    </row>
    <row r="136" spans="2:63" s="1" customFormat="1" ht="21.75" customHeight="1">
      <c r="B136" s="30"/>
      <c r="C136" s="161" t="s">
        <v>3</v>
      </c>
      <c r="D136" s="161" t="s">
        <v>133</v>
      </c>
      <c r="E136" s="162" t="s">
        <v>3</v>
      </c>
      <c r="F136" s="240" t="s">
        <v>3</v>
      </c>
      <c r="G136" s="241"/>
      <c r="H136" s="241"/>
      <c r="I136" s="241"/>
      <c r="J136" s="163" t="s">
        <v>3</v>
      </c>
      <c r="K136" s="164"/>
      <c r="L136" s="234"/>
      <c r="M136" s="242"/>
      <c r="N136" s="243">
        <f t="shared" si="15"/>
        <v>0</v>
      </c>
      <c r="O136" s="242"/>
      <c r="P136" s="242"/>
      <c r="Q136" s="242"/>
      <c r="R136" s="32"/>
      <c r="T136" s="154" t="s">
        <v>3</v>
      </c>
      <c r="U136" s="165" t="s">
        <v>45</v>
      </c>
      <c r="V136" s="31"/>
      <c r="W136" s="31"/>
      <c r="X136" s="31"/>
      <c r="Y136" s="31"/>
      <c r="Z136" s="31"/>
      <c r="AA136" s="70"/>
      <c r="AT136" s="13" t="s">
        <v>176</v>
      </c>
      <c r="AU136" s="13" t="s">
        <v>22</v>
      </c>
      <c r="AY136" s="13" t="s">
        <v>176</v>
      </c>
      <c r="BE136" s="96">
        <f>IF(U136="základní",N136,0)</f>
        <v>0</v>
      </c>
      <c r="BF136" s="96">
        <f>IF(U136="snížená",N136,0)</f>
        <v>0</v>
      </c>
      <c r="BG136" s="96">
        <f>IF(U136="zákl. přenesená",N136,0)</f>
        <v>0</v>
      </c>
      <c r="BH136" s="96">
        <f>IF(U136="sníž. přenesená",N136,0)</f>
        <v>0</v>
      </c>
      <c r="BI136" s="96">
        <f>IF(U136="nulová",N136,0)</f>
        <v>0</v>
      </c>
      <c r="BJ136" s="13" t="s">
        <v>22</v>
      </c>
      <c r="BK136" s="96">
        <f>L136*K136</f>
        <v>0</v>
      </c>
    </row>
    <row r="137" spans="2:63" s="1" customFormat="1" ht="21.75" customHeight="1">
      <c r="B137" s="30"/>
      <c r="C137" s="161" t="s">
        <v>3</v>
      </c>
      <c r="D137" s="161" t="s">
        <v>133</v>
      </c>
      <c r="E137" s="162" t="s">
        <v>3</v>
      </c>
      <c r="F137" s="240" t="s">
        <v>3</v>
      </c>
      <c r="G137" s="241"/>
      <c r="H137" s="241"/>
      <c r="I137" s="241"/>
      <c r="J137" s="163" t="s">
        <v>3</v>
      </c>
      <c r="K137" s="164"/>
      <c r="L137" s="234"/>
      <c r="M137" s="242"/>
      <c r="N137" s="243">
        <f t="shared" si="15"/>
        <v>0</v>
      </c>
      <c r="O137" s="242"/>
      <c r="P137" s="242"/>
      <c r="Q137" s="242"/>
      <c r="R137" s="32"/>
      <c r="T137" s="154" t="s">
        <v>3</v>
      </c>
      <c r="U137" s="165" t="s">
        <v>45</v>
      </c>
      <c r="V137" s="31"/>
      <c r="W137" s="31"/>
      <c r="X137" s="31"/>
      <c r="Y137" s="31"/>
      <c r="Z137" s="31"/>
      <c r="AA137" s="70"/>
      <c r="AT137" s="13" t="s">
        <v>176</v>
      </c>
      <c r="AU137" s="13" t="s">
        <v>22</v>
      </c>
      <c r="AY137" s="13" t="s">
        <v>176</v>
      </c>
      <c r="BE137" s="96">
        <f>IF(U137="základní",N137,0)</f>
        <v>0</v>
      </c>
      <c r="BF137" s="96">
        <f>IF(U137="snížená",N137,0)</f>
        <v>0</v>
      </c>
      <c r="BG137" s="96">
        <f>IF(U137="zákl. přenesená",N137,0)</f>
        <v>0</v>
      </c>
      <c r="BH137" s="96">
        <f>IF(U137="sníž. přenesená",N137,0)</f>
        <v>0</v>
      </c>
      <c r="BI137" s="96">
        <f>IF(U137="nulová",N137,0)</f>
        <v>0</v>
      </c>
      <c r="BJ137" s="13" t="s">
        <v>22</v>
      </c>
      <c r="BK137" s="96">
        <f>L137*K137</f>
        <v>0</v>
      </c>
    </row>
    <row r="138" spans="2:63" s="1" customFormat="1" ht="21.75" customHeight="1">
      <c r="B138" s="30"/>
      <c r="C138" s="161" t="s">
        <v>3</v>
      </c>
      <c r="D138" s="161" t="s">
        <v>133</v>
      </c>
      <c r="E138" s="162" t="s">
        <v>3</v>
      </c>
      <c r="F138" s="240" t="s">
        <v>3</v>
      </c>
      <c r="G138" s="241"/>
      <c r="H138" s="241"/>
      <c r="I138" s="241"/>
      <c r="J138" s="163" t="s">
        <v>3</v>
      </c>
      <c r="K138" s="164"/>
      <c r="L138" s="234"/>
      <c r="M138" s="242"/>
      <c r="N138" s="243">
        <f t="shared" si="15"/>
        <v>0</v>
      </c>
      <c r="O138" s="242"/>
      <c r="P138" s="242"/>
      <c r="Q138" s="242"/>
      <c r="R138" s="32"/>
      <c r="T138" s="154" t="s">
        <v>3</v>
      </c>
      <c r="U138" s="165" t="s">
        <v>45</v>
      </c>
      <c r="V138" s="31"/>
      <c r="W138" s="31"/>
      <c r="X138" s="31"/>
      <c r="Y138" s="31"/>
      <c r="Z138" s="31"/>
      <c r="AA138" s="70"/>
      <c r="AT138" s="13" t="s">
        <v>176</v>
      </c>
      <c r="AU138" s="13" t="s">
        <v>22</v>
      </c>
      <c r="AY138" s="13" t="s">
        <v>176</v>
      </c>
      <c r="BE138" s="96">
        <f>IF(U138="základní",N138,0)</f>
        <v>0</v>
      </c>
      <c r="BF138" s="96">
        <f>IF(U138="snížená",N138,0)</f>
        <v>0</v>
      </c>
      <c r="BG138" s="96">
        <f>IF(U138="zákl. přenesená",N138,0)</f>
        <v>0</v>
      </c>
      <c r="BH138" s="96">
        <f>IF(U138="sníž. přenesená",N138,0)</f>
        <v>0</v>
      </c>
      <c r="BI138" s="96">
        <f>IF(U138="nulová",N138,0)</f>
        <v>0</v>
      </c>
      <c r="BJ138" s="13" t="s">
        <v>22</v>
      </c>
      <c r="BK138" s="96">
        <f>L138*K138</f>
        <v>0</v>
      </c>
    </row>
    <row r="139" spans="2:63" s="1" customFormat="1" ht="21.75" customHeight="1">
      <c r="B139" s="30"/>
      <c r="C139" s="161" t="s">
        <v>3</v>
      </c>
      <c r="D139" s="161" t="s">
        <v>133</v>
      </c>
      <c r="E139" s="162" t="s">
        <v>3</v>
      </c>
      <c r="F139" s="240" t="s">
        <v>3</v>
      </c>
      <c r="G139" s="241"/>
      <c r="H139" s="241"/>
      <c r="I139" s="241"/>
      <c r="J139" s="163" t="s">
        <v>3</v>
      </c>
      <c r="K139" s="164"/>
      <c r="L139" s="234"/>
      <c r="M139" s="242"/>
      <c r="N139" s="243">
        <f t="shared" si="15"/>
        <v>0</v>
      </c>
      <c r="O139" s="242"/>
      <c r="P139" s="242"/>
      <c r="Q139" s="242"/>
      <c r="R139" s="32"/>
      <c r="T139" s="154" t="s">
        <v>3</v>
      </c>
      <c r="U139" s="165" t="s">
        <v>45</v>
      </c>
      <c r="V139" s="51"/>
      <c r="W139" s="51"/>
      <c r="X139" s="51"/>
      <c r="Y139" s="51"/>
      <c r="Z139" s="51"/>
      <c r="AA139" s="53"/>
      <c r="AT139" s="13" t="s">
        <v>176</v>
      </c>
      <c r="AU139" s="13" t="s">
        <v>22</v>
      </c>
      <c r="AY139" s="13" t="s">
        <v>176</v>
      </c>
      <c r="BE139" s="96">
        <f>IF(U139="základní",N139,0)</f>
        <v>0</v>
      </c>
      <c r="BF139" s="96">
        <f>IF(U139="snížená",N139,0)</f>
        <v>0</v>
      </c>
      <c r="BG139" s="96">
        <f>IF(U139="zákl. přenesená",N139,0)</f>
        <v>0</v>
      </c>
      <c r="BH139" s="96">
        <f>IF(U139="sníž. přenesená",N139,0)</f>
        <v>0</v>
      </c>
      <c r="BI139" s="96">
        <f>IF(U139="nulová",N139,0)</f>
        <v>0</v>
      </c>
      <c r="BJ139" s="13" t="s">
        <v>22</v>
      </c>
      <c r="BK139" s="96">
        <f>L139*K139</f>
        <v>0</v>
      </c>
    </row>
    <row r="140" spans="2:18" s="1" customFormat="1" ht="6.75" customHeight="1"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6"/>
    </row>
  </sheetData>
  <sheetProtection/>
  <mergeCells count="122">
    <mergeCell ref="S2:AC2"/>
    <mergeCell ref="N117:Q117"/>
    <mergeCell ref="N118:Q118"/>
    <mergeCell ref="N119:Q119"/>
    <mergeCell ref="N129:Q129"/>
    <mergeCell ref="N134:Q134"/>
    <mergeCell ref="M111:P111"/>
    <mergeCell ref="M113:Q113"/>
    <mergeCell ref="M114:Q114"/>
    <mergeCell ref="N89:Q89"/>
    <mergeCell ref="H1:K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3:I133"/>
    <mergeCell ref="L133:M133"/>
    <mergeCell ref="N133:Q133"/>
    <mergeCell ref="F135:I135"/>
    <mergeCell ref="L135:M135"/>
    <mergeCell ref="N135:Q135"/>
    <mergeCell ref="F131:I131"/>
    <mergeCell ref="L131:M131"/>
    <mergeCell ref="N131:Q131"/>
    <mergeCell ref="F132:I132"/>
    <mergeCell ref="L132:M132"/>
    <mergeCell ref="N132:Q132"/>
    <mergeCell ref="F128:I128"/>
    <mergeCell ref="L128:M128"/>
    <mergeCell ref="N128:Q128"/>
    <mergeCell ref="F130:I130"/>
    <mergeCell ref="L130:M130"/>
    <mergeCell ref="N130:Q130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6:I116"/>
    <mergeCell ref="L116:M116"/>
    <mergeCell ref="N116:Q116"/>
    <mergeCell ref="D98:H98"/>
    <mergeCell ref="N98:Q98"/>
    <mergeCell ref="N99:Q99"/>
    <mergeCell ref="L101:Q101"/>
    <mergeCell ref="C107:Q107"/>
    <mergeCell ref="F109:P109"/>
    <mergeCell ref="D95:H95"/>
    <mergeCell ref="N95:Q95"/>
    <mergeCell ref="D96:H96"/>
    <mergeCell ref="N96:Q96"/>
    <mergeCell ref="D97:H97"/>
    <mergeCell ref="N97:Q97"/>
    <mergeCell ref="N90:Q90"/>
    <mergeCell ref="N91:Q91"/>
    <mergeCell ref="N93:Q93"/>
    <mergeCell ref="D94:H94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O20:P20"/>
    <mergeCell ref="E23:L23"/>
    <mergeCell ref="M26:P26"/>
    <mergeCell ref="M27:P27"/>
    <mergeCell ref="M29:P29"/>
    <mergeCell ref="H31:J31"/>
    <mergeCell ref="M31:P31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dataValidations count="2">
    <dataValidation type="list" allowBlank="1" showInputMessage="1" showErrorMessage="1" error="Povoleny jsou hodnoty K a M." sqref="D135:D140">
      <formula1>"K,M"</formula1>
    </dataValidation>
    <dataValidation type="list" allowBlank="1" showInputMessage="1" showErrorMessage="1" error="Povoleny jsou hodnoty základní, snížená, zákl. přenesená, sníž. přenesená, nulová." sqref="U135:U14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5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Víťa</dc:creator>
  <cp:keywords/>
  <dc:description/>
  <cp:lastModifiedBy>Jindřich Cinka</cp:lastModifiedBy>
  <dcterms:created xsi:type="dcterms:W3CDTF">2022-07-22T08:34:28Z</dcterms:created>
  <dcterms:modified xsi:type="dcterms:W3CDTF">2022-11-30T09:04:38Z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